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FEJL\EXIM Zöld hitelprogramok\Kalkulátor\"/>
    </mc:Choice>
  </mc:AlternateContent>
  <xr:revisionPtr revIDLastSave="0" documentId="13_ncr:1_{85CA5FD9-5E3C-4783-A7E0-BFCBD87ECDB3}" xr6:coauthVersionLast="36" xr6:coauthVersionMax="36" xr10:uidLastSave="{00000000-0000-0000-0000-000000000000}"/>
  <workbookProtection workbookAlgorithmName="SHA-512" workbookHashValue="3zeg2k1La16J0OPaNDIR/l2n/QxGGifVoU43gk8u8h3vJ2PdV75n8otcH/37yMl38ad3qJ+cKZUXfdcJOjw1rA==" workbookSaltValue="D331MFmyZ1WJQQMbrXrtqg==" workbookSpinCount="100000" lockStructure="1"/>
  <bookViews>
    <workbookView xWindow="0" yWindow="0" windowWidth="28800" windowHeight="12300" activeTab="1" xr2:uid="{00000000-000D-0000-FFFF-FFFF00000000}"/>
  </bookViews>
  <sheets>
    <sheet name="Elolap" sheetId="19" r:id="rId1"/>
    <sheet name="Tamogatastartalom" sheetId="1" r:id="rId2"/>
    <sheet name="Adatok" sheetId="16" state="hidden" r:id="rId3"/>
    <sheet name="Szamitasok" sheetId="17" state="hidden" r:id="rId4"/>
  </sheets>
  <definedNames>
    <definedName name="arfolyam">Tamogatastartalom!$C$10</definedName>
    <definedName name="deminimiskizarok">Szamitasok!$A$4</definedName>
    <definedName name="eurelszamolhato">Szamitasok!$B$9</definedName>
    <definedName name="eximfelar">Tamogatastartalom!#REF!</definedName>
    <definedName name="forintelszamolhato">Szamitasok!$B$21</definedName>
    <definedName name="Helyszín">Adatok!$A$12:$A$20</definedName>
    <definedName name="Hitelek">Adatok!$S$2:$S$5</definedName>
    <definedName name="hitelpertamogatasarany">Szamitasok!$B$25</definedName>
    <definedName name="Közép_Magyarország">Adatok!$A$21:$A$209</definedName>
    <definedName name="minkamatkedv">Tamogatastartalom!#REF!</definedName>
    <definedName name="piacikamat">Tamogatastartalom!#REF!</definedName>
    <definedName name="refkam">Tamogatastartalom!#REF!</definedName>
    <definedName name="refkammax">Adatok!$K$7</definedName>
    <definedName name="refkammin">Adatok!$K$6</definedName>
    <definedName name="solver_adj" localSheetId="1" hidden="1">Tamogatastartalom!$C$22</definedName>
    <definedName name="solver_cvg" localSheetId="1" hidden="1">0.0001</definedName>
    <definedName name="solver_drv" localSheetId="1" hidden="1">2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Tamogatastartalom!$I$4</definedName>
    <definedName name="solver_pre" localSheetId="1" hidden="1">0.000001</definedName>
    <definedName name="solver_rbv" localSheetId="1" hidden="1">2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100000</definedName>
    <definedName name="solver_ver" localSheetId="1" hidden="1">3</definedName>
    <definedName name="tenylegeskamat">Tamogatastartalom!$C$22</definedName>
    <definedName name="tenylegestt">Tamogatastartalom!$I$4</definedName>
    <definedName name="tizenheteskizarok">Szamitasok!$A$6</definedName>
    <definedName name="tizennegyeskizarok">Szamitasok!$A$5</definedName>
    <definedName name="torlesztes">Tamogatastartalom!$C$23</definedName>
    <definedName name="Törlesztés">Adatok!$M$4:$M$5</definedName>
    <definedName name="Törlesztés_lízing">Adatok!$M$7</definedName>
    <definedName name="Törlesztésgyakoriság">Adatok!$P$3:$P$5</definedName>
    <definedName name="ttmax_alt">Tamogatastartalom!$G$10</definedName>
    <definedName name="ttmax_hal">Tamogatastartalom!$I$10</definedName>
    <definedName name="ttmax_mg">Tamogatastartalom!$H$10</definedName>
    <definedName name="ttmax14es">Tamogatastartalom!$H$21</definedName>
    <definedName name="ttmax17es">Tamogatastartalom!$I$21</definedName>
    <definedName name="vallmeret">Szamitasok!$B$19</definedName>
  </definedNames>
  <calcPr calcId="191029"/>
</workbook>
</file>

<file path=xl/calcChain.xml><?xml version="1.0" encoding="utf-8"?>
<calcChain xmlns="http://schemas.openxmlformats.org/spreadsheetml/2006/main">
  <c r="B16" i="1" l="1"/>
  <c r="B34" i="1" l="1"/>
  <c r="L1" i="1" l="1"/>
  <c r="O1" i="1"/>
  <c r="E3" i="17" l="1"/>
  <c r="A4" i="17"/>
  <c r="B15" i="17"/>
  <c r="I4" i="1"/>
  <c r="G15" i="1" s="1"/>
  <c r="D18" i="1"/>
  <c r="D20" i="1"/>
  <c r="D16" i="1" l="1"/>
  <c r="B17" i="1" s="1"/>
  <c r="B22" i="1"/>
  <c r="B21" i="1" l="1"/>
  <c r="E5" i="17" l="1"/>
  <c r="B17" i="17"/>
  <c r="A5" i="17" l="1"/>
  <c r="B21" i="17" l="1"/>
  <c r="B9" i="17"/>
  <c r="G13" i="1" s="1"/>
  <c r="D3" i="17"/>
  <c r="B15" i="1"/>
  <c r="D6" i="17" l="1"/>
  <c r="A6" i="17" s="1"/>
  <c r="B13" i="17"/>
  <c r="D21" i="1" s="1"/>
  <c r="G20" i="1" s="1"/>
  <c r="B10" i="17"/>
  <c r="C13" i="17"/>
  <c r="I3" i="1"/>
  <c r="B11" i="17" l="1"/>
  <c r="B23" i="17"/>
  <c r="C15" i="17" l="1"/>
  <c r="B24" i="1"/>
  <c r="B14" i="17" l="1"/>
  <c r="B19" i="17" l="1"/>
  <c r="I5" i="1" l="1"/>
  <c r="B16" i="17" l="1"/>
  <c r="G16" i="1"/>
  <c r="G18" i="1" s="1"/>
  <c r="G14" i="1"/>
  <c r="F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Gyetvainé Horváth Mária</author>
    <author>Jaczkó Róbert EXT</author>
  </authors>
  <commentList>
    <comment ref="B10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 xml:space="preserve">(1) Indikatív ajánlati szakaszban az aktuális, MNB által közzétett, két tizedes pontossággal meghatározott árfolyamot lehet használni.
(2) Az Eximbank hiteldöntését követően, a támogatás igazolás kiállításakor a támogatási döntés (Eximbank döntés) napját megelőző hónap utolsó napján érvényes, a MNB által közzétett, két tizedes pontossággal meghatározott devizaárfolyam alkalmazandó. </t>
        </r>
      </text>
    </comment>
    <comment ref="B18" authorId="1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>A hitel eximbanki jóváhagyásának feltételezett időpontja</t>
        </r>
      </text>
    </comment>
    <comment ref="B23" authorId="1" shapeId="0" xr:uid="{00000000-0006-0000-0100-00000C000000}">
      <text>
        <r>
          <rPr>
            <sz val="9"/>
            <color indexed="81"/>
            <rFont val="Tahoma"/>
            <family val="2"/>
            <charset val="238"/>
          </rPr>
          <t xml:space="preserve">egyenlő tőke = amortizálódó tőke
egyedi = egyedi tőkefizetés (ld. Segédtábla) </t>
        </r>
      </text>
    </comment>
  </commentList>
</comments>
</file>

<file path=xl/sharedStrings.xml><?xml version="1.0" encoding="utf-8"?>
<sst xmlns="http://schemas.openxmlformats.org/spreadsheetml/2006/main" count="122" uniqueCount="105">
  <si>
    <t>Havi</t>
  </si>
  <si>
    <t>Nyugat-Dunántúl</t>
  </si>
  <si>
    <t>Nagyvállalat</t>
  </si>
  <si>
    <t>Közép-Dunántúl</t>
  </si>
  <si>
    <t>Észak-Magyarország</t>
  </si>
  <si>
    <t>Észak-Alföld</t>
  </si>
  <si>
    <t>Dél-Dunántúl</t>
  </si>
  <si>
    <t>Dél-Alföld</t>
  </si>
  <si>
    <t>Budapest</t>
  </si>
  <si>
    <t>Select</t>
  </si>
  <si>
    <t>HUF/EUR árfolyam</t>
  </si>
  <si>
    <t>A Elszámolható költségek</t>
  </si>
  <si>
    <t>B Elszámolható költségek</t>
  </si>
  <si>
    <t>C elszámolható költségek</t>
  </si>
  <si>
    <t>nincs!</t>
  </si>
  <si>
    <t>14-es cikk</t>
  </si>
  <si>
    <t>Hitelösszeg (EUR)</t>
  </si>
  <si>
    <t>Hitelösszeg (HUF)</t>
  </si>
  <si>
    <t>Maximális hitelösszeghez tartozó támogatástartalom (EUR)</t>
  </si>
  <si>
    <t>Regionális támogatási intenzitások</t>
  </si>
  <si>
    <t>Kizárók és KO-k</t>
  </si>
  <si>
    <t>Szorzó értéke</t>
  </si>
  <si>
    <t>R szorzó értéke</t>
  </si>
  <si>
    <t>Elszámolható ktg-ek EUR-ban</t>
  </si>
  <si>
    <t>Hitelösszeg</t>
  </si>
  <si>
    <t>R szorzó értéke a támogatási térkép alapján</t>
  </si>
  <si>
    <t>HUF érték</t>
  </si>
  <si>
    <t>Elszámolható ktg-ek HUF-ban</t>
  </si>
  <si>
    <t>17-es cikk</t>
  </si>
  <si>
    <t>Vállalatméret-szorzó</t>
  </si>
  <si>
    <t>Hitel/támogatástartalom arány</t>
  </si>
  <si>
    <t>Kaphat?</t>
  </si>
  <si>
    <t>Alap intenzitás</t>
  </si>
  <si>
    <t>KKV bónusz</t>
  </si>
  <si>
    <t>Max. TT (EUR)</t>
  </si>
  <si>
    <t>Intenzitás</t>
  </si>
  <si>
    <t>MAX Támogatástartalom (mio EUR)</t>
  </si>
  <si>
    <t>Törlesztés módja</t>
  </si>
  <si>
    <t>Hitel jóváhagyásának várható időpontja (EXIM döntés dátuma)</t>
  </si>
  <si>
    <t>Első törlesztés várható dátuma</t>
  </si>
  <si>
    <t xml:space="preserve">Ügyfél neve: </t>
  </si>
  <si>
    <t xml:space="preserve">Pénzügyi intézmény neve refinanszírozás esetén: </t>
  </si>
  <si>
    <t>HITELKARAKTERISZTIKA</t>
  </si>
  <si>
    <t>Hitel devizaneme</t>
  </si>
  <si>
    <t>Hitel fajtája/célja</t>
  </si>
  <si>
    <t>Vállalat mérete</t>
  </si>
  <si>
    <t xml:space="preserve">Beruházás helyszíne </t>
  </si>
  <si>
    <t>Azonos megyében folytatott működés során megítélt regionális beruházási támogatások</t>
  </si>
  <si>
    <t>Korábban megítélt állami támogatások jogcíme</t>
  </si>
  <si>
    <t>Teljes(kumulált) támogatás intenzítása</t>
  </si>
  <si>
    <t>Beruházás elszámolható költsége (EUR)</t>
  </si>
  <si>
    <t>Adott beruházási költséghez kapcsolódó teljes támogatás összege (EUR)</t>
  </si>
  <si>
    <t>Teljes támogatás intenzítása</t>
  </si>
  <si>
    <t>Maximális támogatási mértékek</t>
  </si>
  <si>
    <t>Maximális támogatásintenzitás (%)</t>
  </si>
  <si>
    <t>Hitelre jutó támogatás intenzítása (EUR)</t>
  </si>
  <si>
    <t>Mikró/Kis</t>
  </si>
  <si>
    <t>Váll. Méret</t>
  </si>
  <si>
    <t>Pest</t>
  </si>
  <si>
    <t>Régió</t>
  </si>
  <si>
    <t>min</t>
  </si>
  <si>
    <t>max</t>
  </si>
  <si>
    <t>HUF</t>
  </si>
  <si>
    <t>EUR</t>
  </si>
  <si>
    <t>A</t>
  </si>
  <si>
    <t>B</t>
  </si>
  <si>
    <t>&lt;6 év max</t>
  </si>
  <si>
    <t>&lt;6 év min</t>
  </si>
  <si>
    <t>&lt;8 év max</t>
  </si>
  <si>
    <t>&lt;8 év min</t>
  </si>
  <si>
    <t>Közepes</t>
  </si>
  <si>
    <t>Nagy</t>
  </si>
  <si>
    <t>Azonos elszámolható költségkörhöz kapcsolódó kapcsolódóan megítélt támogatások</t>
  </si>
  <si>
    <t>De minimis alapon megítélt támogatások (EUR)</t>
  </si>
  <si>
    <t>3.1-es átmeneti jogcímen kapott azonos elszámolható költségkörhöz kapcsolódó támogatások (EUR)</t>
  </si>
  <si>
    <t>Egyéb támogatás</t>
  </si>
  <si>
    <t>Korábban megítélt támogatások rendeleti alapja</t>
  </si>
  <si>
    <t>Korábban megítélt állami támogatások összege (EUR)</t>
  </si>
  <si>
    <t>COVID 3.13</t>
  </si>
  <si>
    <t>De minimis</t>
  </si>
  <si>
    <t xml:space="preserve">14-es </t>
  </si>
  <si>
    <t>17-es</t>
  </si>
  <si>
    <t>Egyéb jogcímen megítélt támogatás</t>
  </si>
  <si>
    <t>nem kapcsolódik</t>
  </si>
  <si>
    <t>EMVA</t>
  </si>
  <si>
    <t>Egyéb</t>
  </si>
  <si>
    <t>Vállalkozás ágazata</t>
  </si>
  <si>
    <t>Szerződéskötés várható dátuma</t>
  </si>
  <si>
    <t>maxhit</t>
  </si>
  <si>
    <t>Törlesztésgyakoriság</t>
  </si>
  <si>
    <t>Negyedéves</t>
  </si>
  <si>
    <t>Féléves</t>
  </si>
  <si>
    <t>Egyedi folyósítás dátuma</t>
  </si>
  <si>
    <t>Folyósítás összege</t>
  </si>
  <si>
    <t>Egyedi törlesztés dátuma</t>
  </si>
  <si>
    <t>Tőkeamortizáció egyedi törlesztés esetén</t>
  </si>
  <si>
    <t>Korábban megítélt egyéb támogatás keretében adható max. támogatás intenzitás mértéke</t>
  </si>
  <si>
    <t>Korábban megítélt állami támogatások</t>
  </si>
  <si>
    <t>ÁCSR 14 jogcímen megítélt támogatás</t>
  </si>
  <si>
    <t>ÁCSR 14 és Egyéb jogcímen megítélt támogatás</t>
  </si>
  <si>
    <t>Egyéb ÁCSR</t>
  </si>
  <si>
    <t>ÁCSR/EMVA egyéb csoportmentességi támogatásokhoz kapcsolódó azonos elszámolható költséghez megítélt állami támogatások</t>
  </si>
  <si>
    <t>Zöld beruházási hitel "A"</t>
  </si>
  <si>
    <t>egyéb ágazat</t>
  </si>
  <si>
    <t>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</si>
</sst>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F_t_-;\-* #,##0.00\ _F_t_-;_-* &quot;-&quot;??\ _F_t_-;_-@_-"/>
    <numFmt numFmtId="164" formatCode="#\ &quot;per év&quot;"/>
    <numFmt numFmtId="165" formatCode="_-* #,##0\ _F_t_-;\-* #,##0\ _F_t_-;_-* &quot;-&quot;??\ _F_t_-;_-@_-"/>
    <numFmt numFmtId="166" formatCode="#0.00\ &quot;év&quot;"/>
    <numFmt numFmtId="167" formatCode="0.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0" fillId="2" borderId="0" xfId="0" applyFill="1"/>
    <xf numFmtId="0" fontId="0" fillId="0" borderId="0" xfId="0" applyFill="1"/>
    <xf numFmtId="10" fontId="0" fillId="0" borderId="0" xfId="0" applyNumberFormat="1"/>
    <xf numFmtId="3" fontId="0" fillId="0" borderId="0" xfId="0" applyNumberFormat="1"/>
    <xf numFmtId="0" fontId="0" fillId="0" borderId="0" xfId="0" applyBorder="1"/>
    <xf numFmtId="14" fontId="0" fillId="0" borderId="0" xfId="0" applyNumberFormat="1"/>
    <xf numFmtId="0" fontId="0" fillId="0" borderId="0" xfId="0" applyFill="1" applyAlignment="1">
      <alignment horizontal="right"/>
    </xf>
    <xf numFmtId="164" fontId="0" fillId="0" borderId="0" xfId="0" applyNumberFormat="1"/>
    <xf numFmtId="0" fontId="0" fillId="0" borderId="0" xfId="0"/>
    <xf numFmtId="0" fontId="7" fillId="0" borderId="0" xfId="0" applyFont="1"/>
    <xf numFmtId="0" fontId="6" fillId="0" borderId="0" xfId="0" applyFont="1" applyFill="1"/>
    <xf numFmtId="9" fontId="6" fillId="0" borderId="0" xfId="0" applyNumberFormat="1" applyFont="1" applyFill="1"/>
    <xf numFmtId="9" fontId="0" fillId="0" borderId="0" xfId="0" applyNumberFormat="1" applyFill="1"/>
    <xf numFmtId="0" fontId="2" fillId="0" borderId="0" xfId="0" applyFont="1" applyFill="1"/>
    <xf numFmtId="0" fontId="2" fillId="2" borderId="2" xfId="0" applyFont="1" applyFill="1" applyBorder="1"/>
    <xf numFmtId="1" fontId="0" fillId="0" borderId="0" xfId="3" applyNumberFormat="1" applyFont="1" applyFill="1" applyAlignment="1">
      <alignment horizontal="right" vertical="center"/>
    </xf>
    <xf numFmtId="0" fontId="2" fillId="2" borderId="1" xfId="0" applyFont="1" applyFill="1" applyBorder="1"/>
    <xf numFmtId="165" fontId="0" fillId="0" borderId="0" xfId="3" applyNumberFormat="1" applyFont="1"/>
    <xf numFmtId="0" fontId="7" fillId="0" borderId="0" xfId="0" applyFont="1" applyFill="1"/>
    <xf numFmtId="0" fontId="11" fillId="0" borderId="0" xfId="0" applyFont="1" applyAlignment="1"/>
    <xf numFmtId="0" fontId="0" fillId="0" borderId="0" xfId="0" applyAlignment="1">
      <alignment horizontal="center"/>
    </xf>
    <xf numFmtId="0" fontId="6" fillId="2" borderId="0" xfId="0" applyFont="1" applyFill="1"/>
    <xf numFmtId="0" fontId="0" fillId="0" borderId="7" xfId="0" applyBorder="1"/>
    <xf numFmtId="0" fontId="6" fillId="0" borderId="7" xfId="0" applyFont="1" applyFill="1" applyBorder="1"/>
    <xf numFmtId="0" fontId="0" fillId="0" borderId="7" xfId="0" applyFill="1" applyBorder="1"/>
    <xf numFmtId="0" fontId="0" fillId="0" borderId="0" xfId="0" applyAlignment="1">
      <alignment wrapText="1"/>
    </xf>
    <xf numFmtId="165" fontId="0" fillId="0" borderId="0" xfId="0" applyNumberFormat="1"/>
    <xf numFmtId="0" fontId="6" fillId="4" borderId="0" xfId="0" applyFont="1" applyFill="1"/>
    <xf numFmtId="2" fontId="0" fillId="0" borderId="0" xfId="0" applyNumberFormat="1"/>
    <xf numFmtId="0" fontId="10" fillId="0" borderId="0" xfId="0" applyFont="1"/>
    <xf numFmtId="0" fontId="6" fillId="0" borderId="0" xfId="0" applyFont="1" applyFill="1" applyBorder="1"/>
    <xf numFmtId="3" fontId="8" fillId="0" borderId="0" xfId="0" applyNumberFormat="1" applyFont="1" applyFill="1" applyBorder="1"/>
    <xf numFmtId="167" fontId="0" fillId="0" borderId="0" xfId="0" applyNumberFormat="1"/>
    <xf numFmtId="9" fontId="0" fillId="2" borderId="0" xfId="0" applyNumberFormat="1" applyFill="1"/>
    <xf numFmtId="14" fontId="8" fillId="6" borderId="5" xfId="0" applyNumberFormat="1" applyFont="1" applyFill="1" applyBorder="1" applyAlignment="1" applyProtection="1">
      <alignment vertical="center"/>
      <protection locked="0"/>
    </xf>
    <xf numFmtId="14" fontId="8" fillId="6" borderId="5" xfId="0" applyNumberFormat="1" applyFont="1" applyFill="1" applyBorder="1" applyAlignment="1" applyProtection="1">
      <alignment horizontal="right"/>
      <protection locked="0"/>
    </xf>
    <xf numFmtId="166" fontId="3" fillId="0" borderId="0" xfId="0" applyNumberFormat="1" applyFont="1" applyFill="1"/>
    <xf numFmtId="10" fontId="8" fillId="2" borderId="2" xfId="1" applyNumberFormat="1" applyFont="1" applyFill="1" applyBorder="1"/>
    <xf numFmtId="2" fontId="8" fillId="6" borderId="5" xfId="0" applyNumberFormat="1" applyFont="1" applyFill="1" applyBorder="1" applyAlignment="1" applyProtection="1">
      <alignment horizontal="right" vertical="center"/>
      <protection locked="0"/>
    </xf>
    <xf numFmtId="0" fontId="2" fillId="0" borderId="7" xfId="0" applyFont="1" applyFill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6" fillId="0" borderId="0" xfId="0" applyFont="1"/>
    <xf numFmtId="0" fontId="14" fillId="2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indent="1"/>
    </xf>
    <xf numFmtId="3" fontId="12" fillId="7" borderId="13" xfId="0" applyNumberFormat="1" applyFont="1" applyFill="1" applyBorder="1"/>
    <xf numFmtId="0" fontId="8" fillId="6" borderId="5" xfId="0" applyFont="1" applyFill="1" applyBorder="1" applyAlignment="1" applyProtection="1">
      <alignment horizontal="center"/>
      <protection locked="0"/>
    </xf>
    <xf numFmtId="3" fontId="12" fillId="7" borderId="22" xfId="0" applyNumberFormat="1" applyFont="1" applyFill="1" applyBorder="1"/>
    <xf numFmtId="3" fontId="12" fillId="7" borderId="12" xfId="0" applyNumberFormat="1" applyFont="1" applyFill="1" applyBorder="1"/>
    <xf numFmtId="0" fontId="0" fillId="0" borderId="7" xfId="0" applyFill="1" applyBorder="1" applyAlignment="1">
      <alignment horizontal="left" indent="1"/>
    </xf>
    <xf numFmtId="3" fontId="2" fillId="0" borderId="5" xfId="0" applyNumberFormat="1" applyFont="1" applyBorder="1"/>
    <xf numFmtId="0" fontId="0" fillId="0" borderId="8" xfId="0" applyFill="1" applyBorder="1" applyAlignment="1">
      <alignment horizontal="left" indent="1"/>
    </xf>
    <xf numFmtId="10" fontId="2" fillId="0" borderId="6" xfId="1" applyNumberFormat="1" applyFont="1" applyBorder="1"/>
    <xf numFmtId="0" fontId="9" fillId="2" borderId="1" xfId="0" applyFont="1" applyFill="1" applyBorder="1" applyAlignment="1"/>
    <xf numFmtId="0" fontId="2" fillId="2" borderId="1" xfId="0" applyFont="1" applyFill="1" applyBorder="1" applyAlignment="1"/>
    <xf numFmtId="0" fontId="0" fillId="3" borderId="1" xfId="0" applyFont="1" applyFill="1" applyBorder="1"/>
    <xf numFmtId="165" fontId="6" fillId="0" borderId="0" xfId="3" applyNumberFormat="1" applyFont="1"/>
    <xf numFmtId="165" fontId="6" fillId="4" borderId="10" xfId="3" applyNumberFormat="1" applyFont="1" applyFill="1" applyBorder="1"/>
    <xf numFmtId="165" fontId="6" fillId="4" borderId="11" xfId="3" applyNumberFormat="1" applyFont="1" applyFill="1" applyBorder="1"/>
    <xf numFmtId="10" fontId="2" fillId="0" borderId="5" xfId="1" applyNumberFormat="1" applyFont="1" applyBorder="1"/>
    <xf numFmtId="0" fontId="11" fillId="2" borderId="2" xfId="0" applyFont="1" applyFill="1" applyBorder="1" applyAlignment="1">
      <alignment horizontal="center"/>
    </xf>
    <xf numFmtId="165" fontId="8" fillId="6" borderId="5" xfId="3" applyNumberFormat="1" applyFont="1" applyFill="1" applyBorder="1" applyAlignment="1" applyProtection="1">
      <alignment horizontal="right" vertical="center" indent="1"/>
      <protection locked="0"/>
    </xf>
    <xf numFmtId="0" fontId="2" fillId="6" borderId="4" xfId="0" applyFont="1" applyFill="1" applyBorder="1" applyAlignment="1" applyProtection="1">
      <alignment horizontal="center"/>
      <protection locked="0"/>
    </xf>
    <xf numFmtId="10" fontId="13" fillId="6" borderId="5" xfId="1" applyNumberFormat="1" applyFont="1" applyFill="1" applyBorder="1" applyProtection="1">
      <protection locked="0"/>
    </xf>
    <xf numFmtId="10" fontId="0" fillId="0" borderId="0" xfId="1" applyNumberFormat="1" applyFont="1"/>
    <xf numFmtId="0" fontId="2" fillId="2" borderId="0" xfId="0" applyFont="1" applyFill="1"/>
    <xf numFmtId="0" fontId="8" fillId="6" borderId="6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  <xf numFmtId="0" fontId="0" fillId="0" borderId="8" xfId="0" applyFill="1" applyBorder="1" applyAlignment="1">
      <alignment horizontal="left" indent="1"/>
    </xf>
    <xf numFmtId="0" fontId="0" fillId="0" borderId="7" xfId="0" applyFill="1" applyBorder="1" applyAlignment="1">
      <alignment horizontal="left" wrapText="1" indent="1"/>
    </xf>
    <xf numFmtId="0" fontId="8" fillId="6" borderId="5" xfId="0" applyFont="1" applyFill="1" applyBorder="1" applyAlignment="1" applyProtection="1">
      <alignment horizontal="left"/>
      <protection locked="0"/>
    </xf>
    <xf numFmtId="165" fontId="8" fillId="6" borderId="2" xfId="4" applyNumberFormat="1" applyFont="1" applyFill="1" applyBorder="1" applyAlignment="1" applyProtection="1">
      <alignment horizontal="center" vertical="center"/>
      <protection locked="0"/>
    </xf>
    <xf numFmtId="0" fontId="2" fillId="6" borderId="21" xfId="0" applyFont="1" applyFill="1" applyBorder="1" applyAlignment="1" applyProtection="1">
      <alignment horizontal="right"/>
      <protection locked="0"/>
    </xf>
    <xf numFmtId="0" fontId="15" fillId="0" borderId="7" xfId="2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0" fillId="0" borderId="5" xfId="0" applyBorder="1"/>
    <xf numFmtId="0" fontId="6" fillId="0" borderId="7" xfId="0" applyFont="1" applyFill="1" applyBorder="1" applyAlignment="1">
      <alignment horizontal="left" indent="1"/>
    </xf>
    <xf numFmtId="0" fontId="0" fillId="0" borderId="7" xfId="0" applyFill="1" applyBorder="1" applyAlignment="1">
      <alignment horizontal="left" inden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8" fillId="6" borderId="5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center"/>
    </xf>
    <xf numFmtId="0" fontId="0" fillId="0" borderId="8" xfId="0" applyFill="1" applyBorder="1" applyAlignment="1">
      <alignment horizontal="left" wrapText="1" indent="1"/>
    </xf>
    <xf numFmtId="0" fontId="8" fillId="6" borderId="6" xfId="0" applyFont="1" applyFill="1" applyBorder="1" applyAlignment="1" applyProtection="1">
      <alignment horizontal="left" wrapText="1"/>
      <protection locked="0"/>
    </xf>
    <xf numFmtId="165" fontId="2" fillId="6" borderId="9" xfId="0" applyNumberFormat="1" applyFont="1" applyFill="1" applyBorder="1" applyProtection="1">
      <protection locked="0"/>
    </xf>
    <xf numFmtId="165" fontId="2" fillId="6" borderId="5" xfId="0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8" borderId="0" xfId="0" applyFill="1"/>
    <xf numFmtId="0" fontId="0" fillId="0" borderId="0" xfId="0"/>
    <xf numFmtId="0" fontId="0" fillId="8" borderId="0" xfId="0" applyFill="1"/>
    <xf numFmtId="3" fontId="8" fillId="0" borderId="5" xfId="0" applyNumberFormat="1" applyFont="1" applyBorder="1"/>
    <xf numFmtId="0" fontId="0" fillId="0" borderId="0" xfId="0"/>
    <xf numFmtId="0" fontId="0" fillId="0" borderId="0" xfId="0" applyFill="1"/>
    <xf numFmtId="0" fontId="16" fillId="0" borderId="0" xfId="0" applyFont="1" applyFill="1" applyBorder="1"/>
    <xf numFmtId="9" fontId="0" fillId="3" borderId="2" xfId="1" applyNumberFormat="1" applyFont="1" applyFill="1" applyBorder="1" applyAlignment="1">
      <alignment horizontal="right"/>
    </xf>
    <xf numFmtId="0" fontId="2" fillId="6" borderId="5" xfId="0" applyFont="1" applyFill="1" applyBorder="1" applyAlignment="1" applyProtection="1">
      <alignment horizontal="right"/>
      <protection locked="0"/>
    </xf>
    <xf numFmtId="167" fontId="6" fillId="0" borderId="0" xfId="0" applyNumberFormat="1" applyFont="1"/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left" wrapText="1" indent="1"/>
    </xf>
    <xf numFmtId="0" fontId="0" fillId="0" borderId="0" xfId="0"/>
    <xf numFmtId="0" fontId="2" fillId="4" borderId="3" xfId="0" applyFont="1" applyFill="1" applyBorder="1"/>
    <xf numFmtId="3" fontId="0" fillId="6" borderId="0" xfId="0" applyNumberFormat="1" applyFill="1" applyProtection="1">
      <protection locked="0"/>
    </xf>
    <xf numFmtId="14" fontId="0" fillId="6" borderId="0" xfId="0" applyNumberFormat="1" applyFill="1" applyProtection="1">
      <protection locked="0"/>
    </xf>
    <xf numFmtId="0" fontId="0" fillId="0" borderId="0" xfId="0"/>
    <xf numFmtId="0" fontId="2" fillId="4" borderId="3" xfId="0" applyFont="1" applyFill="1" applyBorder="1"/>
    <xf numFmtId="14" fontId="0" fillId="0" borderId="0" xfId="0" applyNumberFormat="1" applyAlignment="1">
      <alignment horizontal="center"/>
    </xf>
    <xf numFmtId="3" fontId="0" fillId="6" borderId="0" xfId="0" applyNumberFormat="1" applyFill="1" applyProtection="1">
      <protection locked="0"/>
    </xf>
    <xf numFmtId="14" fontId="0" fillId="6" borderId="0" xfId="0" applyNumberFormat="1" applyFill="1" applyAlignment="1" applyProtection="1">
      <alignment horizontal="center"/>
      <protection locked="0"/>
    </xf>
    <xf numFmtId="165" fontId="8" fillId="6" borderId="5" xfId="0" applyNumberFormat="1" applyFont="1" applyFill="1" applyBorder="1" applyAlignment="1" applyProtection="1">
      <alignment horizontal="right"/>
      <protection locked="0"/>
    </xf>
    <xf numFmtId="9" fontId="2" fillId="6" borderId="6" xfId="1" applyFont="1" applyFill="1" applyBorder="1"/>
    <xf numFmtId="10" fontId="0" fillId="5" borderId="0" xfId="1" applyNumberFormat="1" applyFont="1" applyFill="1"/>
    <xf numFmtId="0" fontId="12" fillId="7" borderId="14" xfId="0" applyFont="1" applyFill="1" applyBorder="1" applyAlignment="1">
      <alignment horizontal="left"/>
    </xf>
    <xf numFmtId="0" fontId="12" fillId="7" borderId="15" xfId="0" applyFont="1" applyFill="1" applyBorder="1" applyAlignment="1">
      <alignment horizontal="left"/>
    </xf>
    <xf numFmtId="0" fontId="12" fillId="7" borderId="16" xfId="0" applyFont="1" applyFill="1" applyBorder="1" applyAlignment="1">
      <alignment horizontal="left"/>
    </xf>
    <xf numFmtId="0" fontId="12" fillId="7" borderId="17" xfId="0" applyFont="1" applyFill="1" applyBorder="1" applyAlignment="1">
      <alignment horizontal="left"/>
    </xf>
    <xf numFmtId="0" fontId="12" fillId="7" borderId="3" xfId="0" applyFont="1" applyFill="1" applyBorder="1" applyAlignment="1">
      <alignment horizontal="left"/>
    </xf>
    <xf numFmtId="0" fontId="12" fillId="7" borderId="2" xfId="0" applyFont="1" applyFill="1" applyBorder="1" applyAlignment="1">
      <alignment horizontal="left"/>
    </xf>
    <xf numFmtId="0" fontId="12" fillId="7" borderId="18" xfId="0" applyFont="1" applyFill="1" applyBorder="1" applyAlignment="1">
      <alignment horizontal="left"/>
    </xf>
    <xf numFmtId="0" fontId="12" fillId="7" borderId="19" xfId="0" applyFont="1" applyFill="1" applyBorder="1" applyAlignment="1">
      <alignment horizontal="left"/>
    </xf>
    <xf numFmtId="0" fontId="12" fillId="7" borderId="20" xfId="0" applyFont="1" applyFill="1" applyBorder="1" applyAlignment="1">
      <alignment horizontal="left"/>
    </xf>
    <xf numFmtId="0" fontId="0" fillId="6" borderId="1" xfId="0" applyFill="1" applyBorder="1" applyAlignment="1" applyProtection="1">
      <alignment horizontal="left"/>
      <protection locked="0"/>
    </xf>
    <xf numFmtId="0" fontId="0" fillId="6" borderId="2" xfId="0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 wrapText="1"/>
    </xf>
    <xf numFmtId="14" fontId="16" fillId="0" borderId="0" xfId="0" applyNumberFormat="1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 wrapText="1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26">
    <cellStyle name="Comma 2" xfId="6" xr:uid="{00000000-0005-0000-0000-000031000000}"/>
    <cellStyle name="Comma 2 2" xfId="11" xr:uid="{00000000-0005-0000-0000-000031000000}"/>
    <cellStyle name="Comma 2 2 2" xfId="22" xr:uid="{00000000-0005-0000-0000-000031000000}"/>
    <cellStyle name="Comma 2 3" xfId="17" xr:uid="{00000000-0005-0000-0000-000031000000}"/>
    <cellStyle name="Comma 3" xfId="7" xr:uid="{00000000-0005-0000-0000-000032000000}"/>
    <cellStyle name="Comma 3 2" xfId="12" xr:uid="{00000000-0005-0000-0000-000032000000}"/>
    <cellStyle name="Comma 3 2 2" xfId="23" xr:uid="{00000000-0005-0000-0000-000032000000}"/>
    <cellStyle name="Comma 3 3" xfId="18" xr:uid="{00000000-0005-0000-0000-000032000000}"/>
    <cellStyle name="Comma 4" xfId="5" xr:uid="{00000000-0005-0000-0000-000031000000}"/>
    <cellStyle name="Comma 4 2" xfId="10" xr:uid="{00000000-0005-0000-0000-000031000000}"/>
    <cellStyle name="Comma 4 2 2" xfId="21" xr:uid="{00000000-0005-0000-0000-000031000000}"/>
    <cellStyle name="Comma 4 3" xfId="16" xr:uid="{00000000-0005-0000-0000-000031000000}"/>
    <cellStyle name="Comma 5" xfId="8" xr:uid="{00000000-0005-0000-0000-000034000000}"/>
    <cellStyle name="Comma 5 2" xfId="13" xr:uid="{00000000-0005-0000-0000-000034000000}"/>
    <cellStyle name="Comma 5 2 2" xfId="24" xr:uid="{00000000-0005-0000-0000-000034000000}"/>
    <cellStyle name="Comma 5 3" xfId="19" xr:uid="{00000000-0005-0000-0000-000034000000}"/>
    <cellStyle name="Comma 6" xfId="4" xr:uid="{00000000-0005-0000-0000-000031000000}"/>
    <cellStyle name="Comma 6 2" xfId="15" xr:uid="{00000000-0005-0000-0000-000031000000}"/>
    <cellStyle name="Comma 7" xfId="9" xr:uid="{00000000-0005-0000-0000-000036000000}"/>
    <cellStyle name="Comma 7 2" xfId="20" xr:uid="{00000000-0005-0000-0000-000036000000}"/>
    <cellStyle name="Comma 8" xfId="14" xr:uid="{00000000-0005-0000-0000-00003B000000}"/>
    <cellStyle name="Comma 9" xfId="25" xr:uid="{00000000-0005-0000-0000-000046000000}"/>
    <cellStyle name="Ezres" xfId="3" builtinId="3"/>
    <cellStyle name="Hivatkozás" xfId="2" builtinId="8"/>
    <cellStyle name="Normál" xfId="0" builtinId="0"/>
    <cellStyle name="Százalék" xfId="1" builtinId="5"/>
  </cellStyles>
  <dxfs count="15"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5"/>
      </font>
    </dxf>
    <dxf>
      <font>
        <color theme="5"/>
      </font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0000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E31DB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5</xdr:row>
      <xdr:rowOff>19049</xdr:rowOff>
    </xdr:from>
    <xdr:to>
      <xdr:col>18</xdr:col>
      <xdr:colOff>66675</xdr:colOff>
      <xdr:row>22</xdr:row>
      <xdr:rowOff>84666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69836" y="936271"/>
          <a:ext cx="10253839" cy="3184173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Kérjük, figyelmesen</a:t>
          </a:r>
          <a:r>
            <a:rPr lang="hu-HU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olvassa el az alábbiakat!</a:t>
          </a:r>
          <a:endParaRPr lang="hu-HU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hu-HU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kalkulátorban</a:t>
          </a:r>
          <a:r>
            <a:rPr lang="hu-HU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csak a</a:t>
          </a:r>
          <a:r>
            <a:rPr lang="hu-HU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8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narancssárga</a:t>
          </a:r>
          <a:r>
            <a:rPr lang="hu-HU" sz="14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hátterű cellákat kell kitölteni. A fehér és kék hátterűek maguktól számolódnak, ezeket nem szabad módosítani (védett</a:t>
          </a:r>
          <a:r>
            <a:rPr lang="hu-HU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cellák)</a:t>
          </a:r>
          <a:r>
            <a:rPr lang="hu-HU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hu-HU" sz="1400"/>
            <a:t> </a:t>
          </a:r>
        </a:p>
        <a:p>
          <a:endParaRPr lang="hu-HU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u-HU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Az ügylethez kapcsolódó adatok </a:t>
          </a:r>
          <a:r>
            <a:rPr kumimoji="0" lang="hu-HU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0" lang="hu-HU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C9-C40-es </a:t>
          </a:r>
          <a:r>
            <a:rPr kumimoji="0" lang="hu-HU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cellák, beleértve a hitel és a hitelfelvevőre vonatkozó sajátosságok kiválasztását is) kitöltésével automatikusan számolódnak a különböző állami támogatási jogcímen nyújtható maximális hitelösszegek. Az eredményt az </a:t>
          </a:r>
          <a:r>
            <a:rPr kumimoji="0" lang="hu-HU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F3-I20-as </a:t>
          </a:r>
          <a:r>
            <a:rPr kumimoji="0" lang="hu-HU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cellák mutatják.  </a:t>
          </a:r>
        </a:p>
        <a:p>
          <a:endParaRPr lang="hu-HU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Felhívjuk a szíves figyelmet, hogy a kalkulátor kizárólag a támogatástartalom számításának segítségét szolgálja. Mindenképpen szükséges a kapcsolódó termékleírások, jogszabályok és segédletek megismerése.</a:t>
          </a:r>
          <a:r>
            <a:rPr lang="hu-HU" sz="1400"/>
            <a:t> </a:t>
          </a:r>
        </a:p>
        <a:p>
          <a:pPr algn="r"/>
          <a:r>
            <a:rPr lang="hu-HU" sz="1100"/>
            <a:t>2022.09.01.</a:t>
          </a:r>
        </a:p>
        <a:p>
          <a:pPr algn="r"/>
          <a:r>
            <a:rPr lang="hu-HU" sz="1100"/>
            <a:t>Eximbank</a:t>
          </a:r>
          <a:r>
            <a:rPr lang="hu-HU" sz="1100" baseline="0"/>
            <a:t> - Termékfejlesztés</a:t>
          </a:r>
        </a:p>
        <a:p>
          <a:pPr algn="r"/>
          <a:r>
            <a:rPr lang="hu-HU" sz="1100" baseline="0"/>
            <a:t>Kalkulátor verzió: 1.21</a:t>
          </a:r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vi.kormany.hu/a-bizottsag-jovahagyta-magyarorszag-uj-regionalis-tamogatasi-terkepet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rgb="FFFF0000"/>
  </sheetPr>
  <dimension ref="A1"/>
  <sheetViews>
    <sheetView showGridLines="0" zoomScale="90" zoomScaleNormal="90" workbookViewId="0">
      <selection activeCell="N38" sqref="N38"/>
    </sheetView>
  </sheetViews>
  <sheetFormatPr defaultColWidth="9.140625" defaultRowHeight="15" x14ac:dyDescent="0.25"/>
  <cols>
    <col min="1" max="16384" width="9.140625" style="9"/>
  </cols>
  <sheetData/>
  <sheetProtection algorithmName="SHA-512" hashValue="QmvcXYFpUejF8hZt2kMYd6YTGfC23KFnsaEyI2lDIuJZ/mRSAqfey70m4OnyOdayjBYlIpRNfMdmKWVqsSveHw==" saltValue="cBysmbiiPH6fsrPjEgtBv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C00000"/>
  </sheetPr>
  <dimension ref="A1:P572"/>
  <sheetViews>
    <sheetView showGridLines="0" tabSelected="1" zoomScale="90" zoomScaleNormal="90" workbookViewId="0">
      <selection activeCell="G28" sqref="G28"/>
    </sheetView>
  </sheetViews>
  <sheetFormatPr defaultRowHeight="15" x14ac:dyDescent="0.25"/>
  <cols>
    <col min="1" max="1" width="5.7109375" style="9" customWidth="1"/>
    <col min="2" max="2" width="116" customWidth="1"/>
    <col min="3" max="3" width="23.7109375" bestFit="1" customWidth="1"/>
    <col min="4" max="4" width="9.5703125" hidden="1" customWidth="1"/>
    <col min="5" max="5" width="4" style="30" customWidth="1"/>
    <col min="6" max="6" width="29.28515625" customWidth="1"/>
    <col min="7" max="7" width="23.42578125" customWidth="1"/>
    <col min="8" max="9" width="19.140625" style="9" customWidth="1"/>
    <col min="12" max="13" width="15.42578125" customWidth="1"/>
    <col min="15" max="16" width="21.140625" customWidth="1"/>
  </cols>
  <sheetData>
    <row r="1" spans="1:16" x14ac:dyDescent="0.25">
      <c r="L1" s="129" t="str">
        <f>IF(SUM(M7:M126)&lt;C17,"A folyósítások összege kevesebb, mint a hitelösszeg","A folyósítások összege több, mint a hitelösszeg")</f>
        <v>A folyósítások összege kevesebb, mint a hitelösszeg</v>
      </c>
      <c r="M1" s="129"/>
      <c r="O1" s="129" t="str">
        <f>IF(SUM(P7:P126)&lt;C17,"A törlesztések összege kevesebb, mint a hitelösszeg","A törlesztések összege több, mint a hitelösszeg")</f>
        <v>A törlesztések összege kevesebb, mint a hitelösszeg</v>
      </c>
      <c r="P1" s="129"/>
    </row>
    <row r="2" spans="1:16" ht="15" customHeight="1" thickBot="1" x14ac:dyDescent="0.3">
      <c r="D2" s="29"/>
      <c r="F2" s="14"/>
      <c r="G2" s="16"/>
      <c r="H2" s="16"/>
      <c r="I2" s="16"/>
      <c r="L2" s="129"/>
      <c r="M2" s="129"/>
      <c r="O2" s="129"/>
      <c r="P2" s="129"/>
    </row>
    <row r="3" spans="1:16" ht="17.25" customHeight="1" thickTop="1" x14ac:dyDescent="0.25">
      <c r="B3" s="17" t="s">
        <v>40</v>
      </c>
      <c r="C3" s="38"/>
      <c r="F3" s="117" t="s">
        <v>16</v>
      </c>
      <c r="G3" s="118"/>
      <c r="H3" s="119"/>
      <c r="I3" s="49">
        <f>IF(C9="HUF",C17/C10,C17)</f>
        <v>1.25</v>
      </c>
      <c r="L3" s="130" t="s">
        <v>92</v>
      </c>
      <c r="M3" s="130" t="s">
        <v>93</v>
      </c>
      <c r="O3" s="130" t="s">
        <v>94</v>
      </c>
      <c r="P3" s="130" t="s">
        <v>95</v>
      </c>
    </row>
    <row r="4" spans="1:16" ht="15.75" customHeight="1" x14ac:dyDescent="0.25">
      <c r="B4" s="126"/>
      <c r="C4" s="127"/>
      <c r="E4" s="128"/>
      <c r="F4" s="120" t="str">
        <f>IF(tenylegestt=0,"Az ügylet nem finanszírozható","Ténylegesen felvett hitel támogatástartalma (EUR)")</f>
        <v>Ténylegesen felvett hitel támogatástartalma (EUR)</v>
      </c>
      <c r="G4" s="121"/>
      <c r="H4" s="122"/>
      <c r="I4" s="48">
        <f>IF(C9="HUF",C17/C10,C17)</f>
        <v>1.25</v>
      </c>
      <c r="L4" s="131"/>
      <c r="M4" s="131"/>
      <c r="O4" s="131"/>
      <c r="P4" s="131"/>
    </row>
    <row r="5" spans="1:16" ht="16.5" thickBot="1" x14ac:dyDescent="0.3">
      <c r="B5" s="17" t="s">
        <v>41</v>
      </c>
      <c r="C5" s="38"/>
      <c r="E5" s="128"/>
      <c r="F5" s="123" t="s">
        <v>17</v>
      </c>
      <c r="G5" s="124"/>
      <c r="H5" s="125"/>
      <c r="I5" s="46">
        <f>I3*C10</f>
        <v>500</v>
      </c>
      <c r="L5" s="106"/>
      <c r="M5" s="106"/>
      <c r="O5" s="110"/>
      <c r="P5" s="110"/>
    </row>
    <row r="6" spans="1:16" ht="15.75" thickTop="1" x14ac:dyDescent="0.25">
      <c r="B6" s="126"/>
      <c r="C6" s="127"/>
      <c r="L6" s="105"/>
      <c r="M6" s="105"/>
      <c r="O6" s="111"/>
      <c r="P6" s="109"/>
    </row>
    <row r="7" spans="1:16" x14ac:dyDescent="0.25">
      <c r="H7"/>
      <c r="I7"/>
      <c r="L7" s="108"/>
      <c r="M7" s="107"/>
      <c r="O7" s="113"/>
      <c r="P7" s="112"/>
    </row>
    <row r="8" spans="1:16" ht="15.75" x14ac:dyDescent="0.25">
      <c r="B8" s="43" t="s">
        <v>42</v>
      </c>
      <c r="C8" s="38"/>
      <c r="D8" s="8"/>
      <c r="H8"/>
      <c r="I8"/>
      <c r="L8" s="108"/>
      <c r="M8" s="107"/>
      <c r="O8" s="113"/>
      <c r="P8" s="112"/>
    </row>
    <row r="9" spans="1:16" x14ac:dyDescent="0.25">
      <c r="B9" s="41" t="s">
        <v>43</v>
      </c>
      <c r="C9" s="47" t="s">
        <v>62</v>
      </c>
      <c r="D9" s="37"/>
      <c r="H9"/>
      <c r="I9"/>
      <c r="L9" s="108"/>
      <c r="M9" s="107"/>
      <c r="O9" s="113"/>
      <c r="P9" s="112"/>
    </row>
    <row r="10" spans="1:16" ht="15.75" thickBot="1" x14ac:dyDescent="0.3">
      <c r="B10" s="40" t="s">
        <v>10</v>
      </c>
      <c r="C10" s="39">
        <v>400</v>
      </c>
      <c r="D10" s="7"/>
      <c r="H10"/>
      <c r="I10"/>
      <c r="L10" s="108"/>
      <c r="M10" s="107"/>
      <c r="O10" s="113"/>
      <c r="P10" s="112"/>
    </row>
    <row r="11" spans="1:16" ht="15.75" thickBot="1" x14ac:dyDescent="0.3">
      <c r="B11" s="77" t="s">
        <v>44</v>
      </c>
      <c r="C11" s="63" t="s">
        <v>102</v>
      </c>
      <c r="D11" s="6"/>
      <c r="L11" s="108"/>
      <c r="M11" s="107"/>
      <c r="O11" s="113"/>
      <c r="P11" s="112"/>
    </row>
    <row r="12" spans="1:16" x14ac:dyDescent="0.25">
      <c r="B12" s="41" t="s">
        <v>45</v>
      </c>
      <c r="C12" s="75" t="s">
        <v>56</v>
      </c>
      <c r="F12" s="17" t="s">
        <v>49</v>
      </c>
      <c r="G12" s="15"/>
      <c r="L12" s="108"/>
      <c r="M12" s="107"/>
      <c r="O12" s="113"/>
      <c r="P12" s="112"/>
    </row>
    <row r="13" spans="1:16" ht="15" customHeight="1" x14ac:dyDescent="0.25">
      <c r="A13" s="30"/>
      <c r="B13" s="40" t="s">
        <v>86</v>
      </c>
      <c r="C13" s="100" t="s">
        <v>103</v>
      </c>
      <c r="E13" s="20"/>
      <c r="F13" s="50" t="s">
        <v>50</v>
      </c>
      <c r="G13" s="51">
        <f>eurelszamolhato</f>
        <v>2.5</v>
      </c>
      <c r="L13" s="108"/>
      <c r="M13" s="107"/>
      <c r="O13" s="113"/>
      <c r="P13" s="112"/>
    </row>
    <row r="14" spans="1:16" ht="15" customHeight="1" x14ac:dyDescent="0.25">
      <c r="B14" s="76" t="s">
        <v>46</v>
      </c>
      <c r="C14" s="83" t="s">
        <v>4</v>
      </c>
      <c r="E14" s="20"/>
      <c r="F14" s="50" t="s">
        <v>55</v>
      </c>
      <c r="G14" s="60">
        <f>I4/eurelszamolhato</f>
        <v>0.5</v>
      </c>
      <c r="I14"/>
      <c r="L14" s="108"/>
      <c r="M14" s="107"/>
      <c r="O14" s="113"/>
      <c r="P14" s="112"/>
    </row>
    <row r="15" spans="1:16" ht="15" customHeight="1" x14ac:dyDescent="0.25">
      <c r="B15" s="40" t="str">
        <f>IF(C15&lt;C17,"Nem lehet kisebb, mint a hitelösszeg","Beruházás elszámolható költsége ("&amp;C9&amp;")")</f>
        <v>Beruházás elszámolható költsége (HUF)</v>
      </c>
      <c r="C15" s="62">
        <v>1000</v>
      </c>
      <c r="D15" t="s">
        <v>88</v>
      </c>
      <c r="E15" s="20"/>
      <c r="F15" s="79" t="s">
        <v>51</v>
      </c>
      <c r="G15" s="95">
        <f>I4+C29+C30+C34+C39</f>
        <v>1.25</v>
      </c>
      <c r="I15"/>
      <c r="L15" s="108"/>
      <c r="M15" s="107"/>
      <c r="O15" s="113"/>
      <c r="P15" s="112"/>
    </row>
    <row r="16" spans="1:16" ht="15" customHeight="1" x14ac:dyDescent="0.25">
      <c r="B16" s="40" t="str">
        <f>IF(AND($C$16="Nem",OR($C$31="GBER 14 és Egyéb jogcímen megítélt támogatás",$C$31="GBER 14 jogcímen megítélt támogatás")),"Csak regionális támogatásként igényelhető - Igen-re kell állítani!","Támogatott terület esetén igyénybe veszi a regionlás támogatást?")</f>
        <v>Támogatott terület esetén igyénybe veszi a regionlás támogatást?</v>
      </c>
      <c r="C16" s="83" t="s">
        <v>104</v>
      </c>
      <c r="D16">
        <f>IF(OR(Szamitasok!B15=0,C13="elsődleges agrár"),IF(C11="Zöld beruházási hitel ""A""",10000000,15000000),20000000)</f>
        <v>20000000</v>
      </c>
      <c r="F16" s="52" t="s">
        <v>52</v>
      </c>
      <c r="G16" s="53">
        <f>G15/eurelszamolhato</f>
        <v>0.5</v>
      </c>
      <c r="I16"/>
      <c r="L16" s="108"/>
      <c r="M16" s="107"/>
      <c r="O16" s="113"/>
      <c r="P16" s="112"/>
    </row>
    <row r="17" spans="1:16" ht="15" customHeight="1" x14ac:dyDescent="0.25">
      <c r="A17" s="11"/>
      <c r="B17" s="41" t="str">
        <f>IF(IF(C9="HUF",C17/arfolyam,C17)&gt;D16,"A hitelösszeg nem haladhatja meg a "&amp;D16/1000000&amp;" millió EUR-t!","Hitelösszeg ("&amp;C9&amp;")")</f>
        <v>Hitelösszeg (HUF)</v>
      </c>
      <c r="C17" s="88">
        <v>500</v>
      </c>
      <c r="D17" s="9" t="s">
        <v>60</v>
      </c>
      <c r="F17" s="9"/>
      <c r="G17" s="9"/>
      <c r="I17"/>
      <c r="L17" s="108"/>
      <c r="M17" s="107"/>
      <c r="O17" s="113"/>
      <c r="P17" s="112"/>
    </row>
    <row r="18" spans="1:16" ht="15" customHeight="1" x14ac:dyDescent="0.25">
      <c r="B18" s="44" t="s">
        <v>38</v>
      </c>
      <c r="C18" s="35"/>
      <c r="D18">
        <f ca="1">IF(C11="Zöld beruházási hitel ""A""",0,IF(C21&lt;=EDATE(C19,72),OFFSET(Adatok!$I$17,MATCH(C12,Adatok!$I$14:$I$16,0),MATCH(C9,Adatok!$J$13:$K$13,0)),OFFSET(Adatok!$I$25,MATCH(C12,Adatok!$I$14:$I$16,0),MATCH(C9,Adatok!$J$13:$K$13,0))))</f>
        <v>0</v>
      </c>
      <c r="E18" s="20"/>
      <c r="F18" s="54" t="s">
        <v>53</v>
      </c>
      <c r="G18" s="61" t="str">
        <f>IF((G16&gt;G20),"Nem finanszírozható","")</f>
        <v/>
      </c>
      <c r="H18"/>
      <c r="I18"/>
      <c r="L18" s="108"/>
      <c r="M18" s="107"/>
      <c r="O18" s="113"/>
      <c r="P18" s="112"/>
    </row>
    <row r="19" spans="1:16" x14ac:dyDescent="0.25">
      <c r="B19" s="44" t="s">
        <v>87</v>
      </c>
      <c r="C19" s="35"/>
      <c r="D19" t="s">
        <v>61</v>
      </c>
      <c r="E19"/>
      <c r="F19" s="55"/>
      <c r="G19" s="70" t="s">
        <v>78</v>
      </c>
      <c r="H19"/>
      <c r="I19"/>
      <c r="L19" s="108"/>
      <c r="M19" s="107"/>
      <c r="O19" s="113"/>
      <c r="P19" s="112"/>
    </row>
    <row r="20" spans="1:16" x14ac:dyDescent="0.25">
      <c r="B20" s="44" t="s">
        <v>39</v>
      </c>
      <c r="C20" s="35"/>
      <c r="D20">
        <f ca="1">IF(C11="Zöld beruházási hitel ""A""",OFFSET(Adatok!$I$13,MATCH(C12,Adatok!$I$14:$I$16,0),MATCH(C9,Adatok!$J$13:$K$13,0)),IF(C21&lt;=EDATE(C19,72),OFFSET(Adatok!$I$21,MATCH(C12,Adatok!$I$14:$I$16,0),MATCH(C9,Adatok!$J$13:$K$13,0)),OFFSET(Adatok!$I$29,MATCH(C12,Adatok!$I$14:$I$16,0),MATCH(C9,Adatok!$J$13:$K$13,0))))</f>
        <v>0.122</v>
      </c>
      <c r="F20" s="56" t="s">
        <v>54</v>
      </c>
      <c r="G20" s="99">
        <f>IF(C31&lt;&gt;"Egyéb jogcímen megítélt támogatás",IF(OR(C31="ÁCSR 14 és Egyéb jogcímen megítélt támogatás",C31="ÁCSR 14 jogcímen megítélt támogatás"),MIN(D21,0.75),D21),MIN(C40,D21))</f>
        <v>0.75</v>
      </c>
      <c r="H20"/>
      <c r="I20"/>
      <c r="L20" s="108"/>
      <c r="M20" s="107"/>
      <c r="O20" s="113"/>
      <c r="P20" s="112"/>
    </row>
    <row r="21" spans="1:16" x14ac:dyDescent="0.25">
      <c r="B21" s="40" t="str">
        <f>IF(C21&gt;EDATE(C19,96),"A futamidő nem haladhatja meg a 8 évet","Hitel végső lejáratának várható dátuma")</f>
        <v>Hitel végső lejáratának várható dátuma</v>
      </c>
      <c r="C21" s="36"/>
      <c r="D21" s="42">
        <f>IF(C11="Zöld beruházási hitel ""A""",0.15,0.3)+IF(C13="elsődleges agrár",0,IF(C16="Igen",IF(eurelszamolhato&gt;50*10^6,Szamitasok!C15,Szamitasok!B15),0))+Szamitasok!B13</f>
        <v>0.85000000000000009</v>
      </c>
      <c r="F21" s="98" t="s">
        <v>18</v>
      </c>
      <c r="H21"/>
      <c r="I21"/>
      <c r="L21" s="108"/>
      <c r="M21" s="107"/>
      <c r="O21" s="113"/>
      <c r="P21" s="112"/>
    </row>
    <row r="22" spans="1:16" x14ac:dyDescent="0.25">
      <c r="A22"/>
      <c r="B22" s="40" t="str">
        <f ca="1">IF(AND(tenylegeskamat&gt;=D18,tenylegeskamat&lt;=D20),"Tényleges ügyleti kamat","A kamat minimum "&amp;TEXT(D18,"0,00%")&amp;" maximum "&amp;TEXT(D20,"0,00%")&amp;" lehet!")</f>
        <v>Tényleges ügyleti kamat</v>
      </c>
      <c r="C22" s="64"/>
      <c r="L22" s="108"/>
      <c r="M22" s="107"/>
      <c r="O22" s="113"/>
      <c r="P22" s="112"/>
    </row>
    <row r="23" spans="1:16" x14ac:dyDescent="0.25">
      <c r="B23" s="40" t="s">
        <v>37</v>
      </c>
      <c r="C23" s="83"/>
      <c r="F23" s="42"/>
      <c r="G23" s="42"/>
      <c r="H23" s="42"/>
      <c r="I23" s="30"/>
      <c r="L23" s="108"/>
      <c r="M23" s="107"/>
      <c r="O23" s="113"/>
      <c r="P23" s="112"/>
    </row>
    <row r="24" spans="1:16" x14ac:dyDescent="0.25">
      <c r="B24" s="45" t="str">
        <f>IF(torlesztes="Egyenlő tőke","Kamatfizetés/tőketörlesztés gyakorisága","Kamatfizetés gyakorisága")</f>
        <v>Kamatfizetés gyakorisága</v>
      </c>
      <c r="C24" s="67"/>
      <c r="F24" s="42"/>
      <c r="G24" s="42"/>
      <c r="H24" s="42"/>
      <c r="I24" s="30"/>
      <c r="L24" s="108"/>
      <c r="M24" s="107"/>
      <c r="O24" s="113"/>
      <c r="P24" s="112"/>
    </row>
    <row r="25" spans="1:16" x14ac:dyDescent="0.25">
      <c r="B25" s="96"/>
      <c r="C25" s="96"/>
      <c r="F25" s="42"/>
      <c r="G25" s="42"/>
      <c r="H25" s="42"/>
      <c r="I25"/>
      <c r="L25" s="108"/>
      <c r="M25" s="107"/>
      <c r="O25" s="113"/>
      <c r="P25" s="112"/>
    </row>
    <row r="26" spans="1:16" ht="15.75" customHeight="1" x14ac:dyDescent="0.25">
      <c r="B26" s="81" t="s">
        <v>97</v>
      </c>
      <c r="C26" s="82"/>
      <c r="E26" s="10"/>
      <c r="F26" s="42"/>
      <c r="G26" s="42"/>
      <c r="H26" s="42"/>
      <c r="I26"/>
      <c r="L26" s="108"/>
      <c r="M26" s="107"/>
      <c r="O26" s="113"/>
      <c r="P26" s="112"/>
    </row>
    <row r="27" spans="1:16" x14ac:dyDescent="0.25">
      <c r="B27" s="96"/>
      <c r="C27" s="96"/>
      <c r="E27" s="10"/>
      <c r="F27" s="42"/>
      <c r="G27" s="42"/>
      <c r="H27" s="42"/>
      <c r="I27"/>
      <c r="L27" s="108"/>
      <c r="M27" s="107"/>
      <c r="O27" s="113"/>
      <c r="P27" s="112"/>
    </row>
    <row r="28" spans="1:16" x14ac:dyDescent="0.25">
      <c r="B28" s="84" t="s">
        <v>72</v>
      </c>
      <c r="C28" s="89"/>
      <c r="E28" s="19"/>
      <c r="F28" s="42"/>
      <c r="G28" s="42"/>
      <c r="H28" s="42"/>
      <c r="I28"/>
      <c r="L28" s="108"/>
      <c r="M28" s="107"/>
      <c r="O28" s="113"/>
      <c r="P28" s="112"/>
    </row>
    <row r="29" spans="1:16" x14ac:dyDescent="0.25">
      <c r="B29" s="80" t="s">
        <v>73</v>
      </c>
      <c r="C29" s="87"/>
      <c r="E29" s="19"/>
      <c r="F29" s="42"/>
      <c r="G29" s="42"/>
      <c r="H29" s="42"/>
      <c r="L29" s="108"/>
      <c r="M29" s="107"/>
      <c r="O29" s="113"/>
      <c r="P29" s="112"/>
    </row>
    <row r="30" spans="1:16" x14ac:dyDescent="0.25">
      <c r="B30" s="80" t="s">
        <v>74</v>
      </c>
      <c r="C30" s="88"/>
      <c r="E30" s="10"/>
      <c r="F30" s="9"/>
      <c r="L30" s="108"/>
      <c r="M30" s="107"/>
      <c r="O30" s="113"/>
      <c r="P30" s="112"/>
    </row>
    <row r="31" spans="1:16" ht="30" x14ac:dyDescent="0.25">
      <c r="B31" s="85" t="s">
        <v>101</v>
      </c>
      <c r="C31" s="86" t="s">
        <v>98</v>
      </c>
      <c r="E31" s="10"/>
      <c r="F31" s="9"/>
      <c r="L31" s="108"/>
      <c r="M31" s="107"/>
      <c r="O31" s="113"/>
      <c r="P31" s="112"/>
    </row>
    <row r="32" spans="1:16" x14ac:dyDescent="0.25">
      <c r="B32" s="96"/>
      <c r="C32" s="96"/>
      <c r="E32" s="10"/>
      <c r="L32" s="108"/>
      <c r="M32" s="107"/>
      <c r="O32" s="113"/>
      <c r="P32" s="112"/>
    </row>
    <row r="33" spans="1:16" x14ac:dyDescent="0.25">
      <c r="B33" s="68" t="s">
        <v>47</v>
      </c>
      <c r="C33" s="69"/>
      <c r="E33" s="10"/>
      <c r="L33" s="108"/>
      <c r="M33" s="107"/>
      <c r="O33" s="113"/>
      <c r="P33" s="112"/>
    </row>
    <row r="34" spans="1:16" ht="30" x14ac:dyDescent="0.25">
      <c r="B34" s="104" t="str">
        <f>IF(AND(C31="GBER 14 és Egyéb jogcímen megítélt támogatás",C34=0),"A regionális támogatási összegét meg kell adni","Regionális alapon megítélt beruházási támogatások teljes összege (14. cikk), az azonos tevékenységre, azonos megyében (EUR)")</f>
        <v>Regionális alapon megítélt beruházási támogatások teljes összege (14. cikk), az azonos tevékenységre, azonos megyében (EUR)</v>
      </c>
      <c r="C34" s="74"/>
      <c r="E34" s="10"/>
      <c r="L34" s="108"/>
      <c r="M34" s="107"/>
      <c r="O34" s="113"/>
      <c r="P34" s="112"/>
    </row>
    <row r="35" spans="1:16" x14ac:dyDescent="0.25">
      <c r="D35" s="5"/>
      <c r="E35" s="10"/>
      <c r="L35" s="108"/>
      <c r="M35" s="107"/>
      <c r="O35" s="113"/>
      <c r="P35" s="112"/>
    </row>
    <row r="36" spans="1:16" x14ac:dyDescent="0.25">
      <c r="B36" s="81" t="s">
        <v>75</v>
      </c>
      <c r="C36" s="82"/>
      <c r="E36" s="10"/>
      <c r="L36" s="108"/>
      <c r="M36" s="107"/>
      <c r="O36" s="113"/>
      <c r="P36" s="112"/>
    </row>
    <row r="37" spans="1:16" x14ac:dyDescent="0.25">
      <c r="B37" s="72" t="s">
        <v>76</v>
      </c>
      <c r="C37" s="73"/>
      <c r="E37" s="10"/>
      <c r="L37" s="108"/>
      <c r="M37" s="107"/>
      <c r="O37" s="113"/>
      <c r="P37" s="112"/>
    </row>
    <row r="38" spans="1:16" x14ac:dyDescent="0.25">
      <c r="B38" s="72" t="s">
        <v>48</v>
      </c>
      <c r="C38" s="83"/>
      <c r="E38" s="10"/>
      <c r="L38" s="108"/>
      <c r="M38" s="107"/>
      <c r="O38" s="113"/>
      <c r="P38" s="112"/>
    </row>
    <row r="39" spans="1:16" x14ac:dyDescent="0.25">
      <c r="B39" s="80" t="s">
        <v>77</v>
      </c>
      <c r="C39" s="114"/>
      <c r="E39" s="10"/>
      <c r="L39" s="108"/>
      <c r="M39" s="107"/>
      <c r="O39" s="113"/>
      <c r="P39" s="112"/>
    </row>
    <row r="40" spans="1:16" x14ac:dyDescent="0.25">
      <c r="B40" s="71" t="s">
        <v>96</v>
      </c>
      <c r="C40" s="115">
        <v>0.5</v>
      </c>
      <c r="E40" s="10"/>
      <c r="L40" s="108"/>
      <c r="M40" s="107"/>
      <c r="O40" s="113"/>
      <c r="P40" s="112"/>
    </row>
    <row r="41" spans="1:16" ht="14.45" customHeight="1" x14ac:dyDescent="0.25">
      <c r="E41" s="10"/>
      <c r="H41" s="5"/>
      <c r="I41" s="5"/>
      <c r="L41" s="108"/>
      <c r="M41" s="107"/>
      <c r="O41" s="113"/>
      <c r="P41" s="112"/>
    </row>
    <row r="42" spans="1:16" x14ac:dyDescent="0.25">
      <c r="D42" s="11"/>
      <c r="E42" s="10"/>
      <c r="H42" s="5"/>
      <c r="I42" s="5"/>
      <c r="L42" s="108"/>
      <c r="M42" s="107"/>
      <c r="O42" s="113"/>
      <c r="P42" s="112"/>
    </row>
    <row r="43" spans="1:16" x14ac:dyDescent="0.25">
      <c r="C43" s="96"/>
      <c r="D43" s="31"/>
      <c r="E43" s="10"/>
      <c r="L43" s="108"/>
      <c r="M43" s="107"/>
      <c r="O43" s="113"/>
      <c r="P43" s="112"/>
    </row>
    <row r="44" spans="1:16" x14ac:dyDescent="0.25">
      <c r="C44" s="96"/>
      <c r="D44" s="32"/>
      <c r="E44" s="10"/>
      <c r="L44" s="108"/>
      <c r="M44" s="107"/>
      <c r="O44" s="113"/>
      <c r="P44" s="112"/>
    </row>
    <row r="45" spans="1:16" x14ac:dyDescent="0.25">
      <c r="D45" s="31"/>
      <c r="E45" s="10"/>
      <c r="L45" s="108"/>
      <c r="M45" s="107"/>
      <c r="O45" s="113"/>
      <c r="P45" s="112"/>
    </row>
    <row r="46" spans="1:16" x14ac:dyDescent="0.25">
      <c r="E46" s="10"/>
      <c r="L46" s="108"/>
      <c r="M46" s="107"/>
      <c r="O46" s="113"/>
      <c r="P46" s="112"/>
    </row>
    <row r="47" spans="1:16" x14ac:dyDescent="0.25">
      <c r="L47" s="108"/>
      <c r="M47" s="107"/>
      <c r="O47" s="113"/>
      <c r="P47" s="112"/>
    </row>
    <row r="48" spans="1:16" x14ac:dyDescent="0.25">
      <c r="A48"/>
      <c r="E48"/>
      <c r="H48"/>
      <c r="I48"/>
      <c r="L48" s="108"/>
      <c r="M48" s="107"/>
      <c r="O48" s="113"/>
      <c r="P48" s="112"/>
    </row>
    <row r="49" spans="1:16" x14ac:dyDescent="0.25">
      <c r="A49"/>
      <c r="E49"/>
      <c r="H49"/>
      <c r="I49"/>
      <c r="L49" s="108"/>
      <c r="M49" s="107"/>
      <c r="O49" s="113"/>
      <c r="P49" s="112"/>
    </row>
    <row r="50" spans="1:16" x14ac:dyDescent="0.25">
      <c r="A50"/>
      <c r="E50"/>
      <c r="H50"/>
      <c r="I50"/>
      <c r="L50" s="108"/>
      <c r="M50" s="107"/>
      <c r="O50" s="113"/>
      <c r="P50" s="112"/>
    </row>
    <row r="51" spans="1:16" x14ac:dyDescent="0.25">
      <c r="A51"/>
      <c r="E51"/>
      <c r="H51"/>
      <c r="I51"/>
      <c r="L51" s="108"/>
      <c r="M51" s="107"/>
      <c r="O51" s="113"/>
      <c r="P51" s="112"/>
    </row>
    <row r="52" spans="1:16" x14ac:dyDescent="0.25">
      <c r="A52"/>
      <c r="E52"/>
      <c r="H52"/>
      <c r="I52"/>
      <c r="L52" s="108"/>
      <c r="M52" s="107"/>
      <c r="O52" s="113"/>
      <c r="P52" s="112"/>
    </row>
    <row r="53" spans="1:16" x14ac:dyDescent="0.25">
      <c r="A53"/>
      <c r="E53"/>
      <c r="H53"/>
      <c r="I53"/>
      <c r="L53" s="108"/>
      <c r="M53" s="107"/>
      <c r="O53" s="113"/>
      <c r="P53" s="112"/>
    </row>
    <row r="54" spans="1:16" x14ac:dyDescent="0.25">
      <c r="A54"/>
      <c r="E54"/>
      <c r="H54"/>
      <c r="I54"/>
      <c r="L54" s="108"/>
      <c r="M54" s="107"/>
      <c r="O54" s="113"/>
      <c r="P54" s="112"/>
    </row>
    <row r="55" spans="1:16" x14ac:dyDescent="0.25">
      <c r="A55"/>
      <c r="E55"/>
      <c r="H55"/>
      <c r="I55"/>
      <c r="L55" s="108"/>
      <c r="M55" s="107"/>
      <c r="O55" s="113"/>
      <c r="P55" s="112"/>
    </row>
    <row r="56" spans="1:16" x14ac:dyDescent="0.25">
      <c r="A56"/>
      <c r="E56"/>
      <c r="H56"/>
      <c r="I56"/>
      <c r="L56" s="108"/>
      <c r="M56" s="107"/>
      <c r="O56" s="113"/>
      <c r="P56" s="112"/>
    </row>
    <row r="57" spans="1:16" x14ac:dyDescent="0.25">
      <c r="A57"/>
      <c r="E57"/>
      <c r="H57"/>
      <c r="I57"/>
      <c r="L57" s="108"/>
      <c r="M57" s="107"/>
      <c r="O57" s="113"/>
      <c r="P57" s="112"/>
    </row>
    <row r="58" spans="1:16" x14ac:dyDescent="0.25">
      <c r="A58"/>
      <c r="E58"/>
      <c r="H58"/>
      <c r="I58"/>
      <c r="L58" s="108"/>
      <c r="M58" s="107"/>
      <c r="O58" s="113"/>
      <c r="P58" s="112"/>
    </row>
    <row r="59" spans="1:16" x14ac:dyDescent="0.25">
      <c r="A59"/>
      <c r="E59"/>
      <c r="H59"/>
      <c r="I59"/>
      <c r="L59" s="108"/>
      <c r="M59" s="107"/>
      <c r="O59" s="113"/>
      <c r="P59" s="112"/>
    </row>
    <row r="60" spans="1:16" x14ac:dyDescent="0.25">
      <c r="A60"/>
      <c r="E60"/>
      <c r="H60"/>
      <c r="I60"/>
      <c r="L60" s="108"/>
      <c r="M60" s="107"/>
      <c r="O60" s="113"/>
      <c r="P60" s="112"/>
    </row>
    <row r="61" spans="1:16" x14ac:dyDescent="0.25">
      <c r="A61"/>
      <c r="E61"/>
      <c r="H61"/>
      <c r="I61"/>
      <c r="L61" s="108"/>
      <c r="M61" s="107"/>
      <c r="O61" s="113"/>
      <c r="P61" s="112"/>
    </row>
    <row r="62" spans="1:16" x14ac:dyDescent="0.25">
      <c r="A62"/>
      <c r="E62"/>
      <c r="H62"/>
      <c r="I62"/>
      <c r="L62" s="108"/>
      <c r="M62" s="107"/>
      <c r="O62" s="113"/>
      <c r="P62" s="112"/>
    </row>
    <row r="63" spans="1:16" x14ac:dyDescent="0.25">
      <c r="A63"/>
      <c r="E63"/>
      <c r="H63"/>
      <c r="I63"/>
      <c r="L63" s="108"/>
      <c r="M63" s="107"/>
      <c r="O63" s="113"/>
      <c r="P63" s="112"/>
    </row>
    <row r="64" spans="1:16" x14ac:dyDescent="0.25">
      <c r="A64"/>
      <c r="E64"/>
      <c r="H64"/>
      <c r="I64"/>
      <c r="L64" s="108"/>
      <c r="M64" s="107"/>
      <c r="O64" s="113"/>
      <c r="P64" s="112"/>
    </row>
    <row r="65" spans="1:16" x14ac:dyDescent="0.25">
      <c r="A65"/>
      <c r="E65"/>
      <c r="H65"/>
      <c r="I65"/>
      <c r="L65" s="108"/>
      <c r="M65" s="107"/>
      <c r="O65" s="113"/>
      <c r="P65" s="112"/>
    </row>
    <row r="66" spans="1:16" x14ac:dyDescent="0.25">
      <c r="A66"/>
      <c r="E66"/>
      <c r="H66"/>
      <c r="I66"/>
      <c r="L66" s="108"/>
      <c r="M66" s="107"/>
      <c r="O66" s="113"/>
      <c r="P66" s="112"/>
    </row>
    <row r="67" spans="1:16" x14ac:dyDescent="0.25">
      <c r="A67"/>
      <c r="E67"/>
      <c r="H67"/>
      <c r="I67"/>
      <c r="L67" s="108"/>
      <c r="M67" s="107"/>
      <c r="O67" s="113"/>
      <c r="P67" s="112"/>
    </row>
    <row r="68" spans="1:16" x14ac:dyDescent="0.25">
      <c r="A68"/>
      <c r="E68"/>
      <c r="H68"/>
      <c r="I68"/>
      <c r="L68" s="108"/>
      <c r="M68" s="107"/>
      <c r="O68" s="113"/>
      <c r="P68" s="112"/>
    </row>
    <row r="69" spans="1:16" x14ac:dyDescent="0.25">
      <c r="A69"/>
      <c r="E69"/>
      <c r="H69"/>
      <c r="I69"/>
      <c r="L69" s="108"/>
      <c r="M69" s="107"/>
      <c r="O69" s="113"/>
      <c r="P69" s="112"/>
    </row>
    <row r="70" spans="1:16" x14ac:dyDescent="0.25">
      <c r="A70"/>
      <c r="E70"/>
      <c r="H70"/>
      <c r="I70"/>
      <c r="L70" s="108"/>
      <c r="M70" s="107"/>
      <c r="O70" s="113"/>
      <c r="P70" s="112"/>
    </row>
    <row r="71" spans="1:16" x14ac:dyDescent="0.25">
      <c r="A71"/>
      <c r="E71"/>
      <c r="H71"/>
      <c r="I71"/>
      <c r="L71" s="108"/>
      <c r="M71" s="107"/>
      <c r="O71" s="113"/>
      <c r="P71" s="112"/>
    </row>
    <row r="72" spans="1:16" x14ac:dyDescent="0.25">
      <c r="A72"/>
      <c r="E72"/>
      <c r="H72"/>
      <c r="I72"/>
      <c r="L72" s="108"/>
      <c r="M72" s="107"/>
      <c r="O72" s="113"/>
      <c r="P72" s="112"/>
    </row>
    <row r="73" spans="1:16" x14ac:dyDescent="0.25">
      <c r="A73"/>
      <c r="E73"/>
      <c r="H73"/>
      <c r="I73"/>
      <c r="L73" s="108"/>
      <c r="M73" s="107"/>
      <c r="O73" s="113"/>
      <c r="P73" s="112"/>
    </row>
    <row r="74" spans="1:16" x14ac:dyDescent="0.25">
      <c r="A74"/>
      <c r="E74"/>
      <c r="H74"/>
      <c r="I74"/>
      <c r="L74" s="108"/>
      <c r="M74" s="107"/>
      <c r="O74" s="113"/>
      <c r="P74" s="112"/>
    </row>
    <row r="75" spans="1:16" x14ac:dyDescent="0.25">
      <c r="A75"/>
      <c r="E75"/>
      <c r="H75"/>
      <c r="I75"/>
      <c r="L75" s="108"/>
      <c r="M75" s="107"/>
      <c r="O75" s="113"/>
      <c r="P75" s="112"/>
    </row>
    <row r="76" spans="1:16" x14ac:dyDescent="0.25">
      <c r="A76"/>
      <c r="E76"/>
      <c r="H76"/>
      <c r="I76"/>
      <c r="L76" s="108"/>
      <c r="M76" s="107"/>
      <c r="O76" s="113"/>
      <c r="P76" s="112"/>
    </row>
    <row r="77" spans="1:16" x14ac:dyDescent="0.25">
      <c r="A77"/>
      <c r="E77"/>
      <c r="H77"/>
      <c r="I77"/>
      <c r="L77" s="108"/>
      <c r="M77" s="107"/>
      <c r="O77" s="113"/>
      <c r="P77" s="112"/>
    </row>
    <row r="78" spans="1:16" x14ac:dyDescent="0.25">
      <c r="A78"/>
      <c r="E78"/>
      <c r="H78"/>
      <c r="I78"/>
      <c r="L78" s="108"/>
      <c r="M78" s="107"/>
      <c r="O78" s="113"/>
      <c r="P78" s="112"/>
    </row>
    <row r="79" spans="1:16" x14ac:dyDescent="0.25">
      <c r="A79"/>
      <c r="E79"/>
      <c r="H79"/>
      <c r="I79"/>
      <c r="L79" s="108"/>
      <c r="M79" s="107"/>
      <c r="O79" s="113"/>
      <c r="P79" s="112"/>
    </row>
    <row r="80" spans="1:16" x14ac:dyDescent="0.25">
      <c r="A80"/>
      <c r="E80"/>
      <c r="H80"/>
      <c r="I80"/>
      <c r="L80" s="108"/>
      <c r="M80" s="107"/>
      <c r="O80" s="113"/>
      <c r="P80" s="112"/>
    </row>
    <row r="81" spans="1:16" x14ac:dyDescent="0.25">
      <c r="A81"/>
      <c r="E81"/>
      <c r="H81"/>
      <c r="I81"/>
      <c r="L81" s="108"/>
      <c r="M81" s="107"/>
      <c r="O81" s="113"/>
      <c r="P81" s="112"/>
    </row>
    <row r="82" spans="1:16" x14ac:dyDescent="0.25">
      <c r="A82"/>
      <c r="E82"/>
      <c r="H82"/>
      <c r="I82"/>
      <c r="L82" s="108"/>
      <c r="M82" s="107"/>
      <c r="O82" s="113"/>
      <c r="P82" s="112"/>
    </row>
    <row r="83" spans="1:16" x14ac:dyDescent="0.25">
      <c r="A83"/>
      <c r="E83"/>
      <c r="H83"/>
      <c r="I83"/>
      <c r="L83" s="108"/>
      <c r="M83" s="107"/>
      <c r="O83" s="113"/>
      <c r="P83" s="112"/>
    </row>
    <row r="84" spans="1:16" x14ac:dyDescent="0.25">
      <c r="A84"/>
      <c r="E84"/>
      <c r="H84"/>
      <c r="I84"/>
      <c r="L84" s="108"/>
      <c r="M84" s="107"/>
      <c r="O84" s="113"/>
      <c r="P84" s="112"/>
    </row>
    <row r="85" spans="1:16" x14ac:dyDescent="0.25">
      <c r="A85"/>
      <c r="E85"/>
      <c r="H85"/>
      <c r="I85"/>
      <c r="L85" s="108"/>
      <c r="M85" s="107"/>
      <c r="O85" s="113"/>
      <c r="P85" s="112"/>
    </row>
    <row r="86" spans="1:16" x14ac:dyDescent="0.25">
      <c r="A86"/>
      <c r="E86"/>
      <c r="H86"/>
      <c r="I86"/>
      <c r="L86" s="108"/>
      <c r="M86" s="107"/>
      <c r="O86" s="113"/>
      <c r="P86" s="112"/>
    </row>
    <row r="87" spans="1:16" x14ac:dyDescent="0.25">
      <c r="A87"/>
      <c r="E87"/>
      <c r="H87"/>
      <c r="I87"/>
      <c r="L87" s="108"/>
      <c r="M87" s="107"/>
      <c r="O87" s="113"/>
      <c r="P87" s="112"/>
    </row>
    <row r="88" spans="1:16" x14ac:dyDescent="0.25">
      <c r="A88"/>
      <c r="E88"/>
      <c r="H88"/>
      <c r="I88"/>
      <c r="L88" s="108"/>
      <c r="M88" s="107"/>
      <c r="O88" s="113"/>
      <c r="P88" s="112"/>
    </row>
    <row r="89" spans="1:16" x14ac:dyDescent="0.25">
      <c r="A89"/>
      <c r="E89"/>
      <c r="H89"/>
      <c r="I89"/>
      <c r="L89" s="108"/>
      <c r="M89" s="107"/>
      <c r="O89" s="113"/>
      <c r="P89" s="112"/>
    </row>
    <row r="90" spans="1:16" x14ac:dyDescent="0.25">
      <c r="L90" s="108"/>
      <c r="M90" s="107"/>
      <c r="O90" s="113"/>
      <c r="P90" s="112"/>
    </row>
    <row r="91" spans="1:16" x14ac:dyDescent="0.25">
      <c r="L91" s="108"/>
      <c r="M91" s="107"/>
      <c r="O91" s="113"/>
      <c r="P91" s="112"/>
    </row>
    <row r="92" spans="1:16" x14ac:dyDescent="0.25">
      <c r="L92" s="108"/>
      <c r="M92" s="107"/>
      <c r="O92" s="113"/>
      <c r="P92" s="112"/>
    </row>
    <row r="93" spans="1:16" x14ac:dyDescent="0.25">
      <c r="L93" s="108"/>
      <c r="M93" s="107"/>
      <c r="O93" s="113"/>
      <c r="P93" s="112"/>
    </row>
    <row r="94" spans="1:16" x14ac:dyDescent="0.25">
      <c r="L94" s="108"/>
      <c r="M94" s="107"/>
      <c r="O94" s="113"/>
      <c r="P94" s="112"/>
    </row>
    <row r="95" spans="1:16" x14ac:dyDescent="0.25">
      <c r="L95" s="108"/>
      <c r="M95" s="107"/>
      <c r="O95" s="113"/>
      <c r="P95" s="112"/>
    </row>
    <row r="96" spans="1:16" x14ac:dyDescent="0.25">
      <c r="L96" s="108"/>
      <c r="M96" s="107"/>
      <c r="O96" s="113"/>
      <c r="P96" s="112"/>
    </row>
    <row r="97" spans="12:16" x14ac:dyDescent="0.25">
      <c r="L97" s="108"/>
      <c r="M97" s="107"/>
      <c r="O97" s="113"/>
      <c r="P97" s="112"/>
    </row>
    <row r="98" spans="12:16" x14ac:dyDescent="0.25">
      <c r="L98" s="108"/>
      <c r="M98" s="107"/>
      <c r="O98" s="113"/>
      <c r="P98" s="112"/>
    </row>
    <row r="99" spans="12:16" x14ac:dyDescent="0.25">
      <c r="L99" s="108"/>
      <c r="M99" s="107"/>
      <c r="O99" s="113"/>
      <c r="P99" s="112"/>
    </row>
    <row r="100" spans="12:16" x14ac:dyDescent="0.25">
      <c r="L100" s="108"/>
      <c r="M100" s="107"/>
      <c r="O100" s="113"/>
      <c r="P100" s="112"/>
    </row>
    <row r="101" spans="12:16" x14ac:dyDescent="0.25">
      <c r="L101" s="108"/>
      <c r="M101" s="107"/>
      <c r="O101" s="113"/>
      <c r="P101" s="112"/>
    </row>
    <row r="102" spans="12:16" x14ac:dyDescent="0.25">
      <c r="L102" s="108"/>
      <c r="M102" s="107"/>
      <c r="O102" s="113"/>
      <c r="P102" s="112"/>
    </row>
    <row r="103" spans="12:16" x14ac:dyDescent="0.25">
      <c r="L103" s="108"/>
      <c r="M103" s="107"/>
      <c r="O103" s="113"/>
      <c r="P103" s="112"/>
    </row>
    <row r="104" spans="12:16" x14ac:dyDescent="0.25">
      <c r="L104" s="108"/>
      <c r="M104" s="107"/>
      <c r="O104" s="113"/>
      <c r="P104" s="112"/>
    </row>
    <row r="105" spans="12:16" x14ac:dyDescent="0.25">
      <c r="L105" s="108"/>
      <c r="M105" s="107"/>
      <c r="O105" s="113"/>
      <c r="P105" s="112"/>
    </row>
    <row r="106" spans="12:16" x14ac:dyDescent="0.25">
      <c r="L106" s="108"/>
      <c r="M106" s="107"/>
      <c r="O106" s="113"/>
      <c r="P106" s="112"/>
    </row>
    <row r="107" spans="12:16" x14ac:dyDescent="0.25">
      <c r="L107" s="108"/>
      <c r="M107" s="107"/>
      <c r="O107" s="113"/>
      <c r="P107" s="112"/>
    </row>
    <row r="108" spans="12:16" x14ac:dyDescent="0.25">
      <c r="L108" s="108"/>
      <c r="M108" s="107"/>
      <c r="O108" s="113"/>
      <c r="P108" s="112"/>
    </row>
    <row r="109" spans="12:16" x14ac:dyDescent="0.25">
      <c r="L109" s="108"/>
      <c r="M109" s="107"/>
      <c r="O109" s="113"/>
      <c r="P109" s="112"/>
    </row>
    <row r="110" spans="12:16" x14ac:dyDescent="0.25">
      <c r="L110" s="108"/>
      <c r="M110" s="107"/>
      <c r="O110" s="113"/>
      <c r="P110" s="112"/>
    </row>
    <row r="111" spans="12:16" x14ac:dyDescent="0.25">
      <c r="L111" s="108"/>
      <c r="M111" s="107"/>
      <c r="O111" s="113"/>
      <c r="P111" s="112"/>
    </row>
    <row r="112" spans="12:16" x14ac:dyDescent="0.25">
      <c r="L112" s="108"/>
      <c r="M112" s="107"/>
      <c r="O112" s="113"/>
      <c r="P112" s="112"/>
    </row>
    <row r="113" spans="12:16" x14ac:dyDescent="0.25">
      <c r="L113" s="108"/>
      <c r="M113" s="107"/>
      <c r="O113" s="113"/>
      <c r="P113" s="112"/>
    </row>
    <row r="114" spans="12:16" x14ac:dyDescent="0.25">
      <c r="L114" s="108"/>
      <c r="M114" s="107"/>
      <c r="O114" s="113"/>
      <c r="P114" s="112"/>
    </row>
    <row r="115" spans="12:16" x14ac:dyDescent="0.25">
      <c r="L115" s="108"/>
      <c r="M115" s="107"/>
      <c r="O115" s="113"/>
      <c r="P115" s="112"/>
    </row>
    <row r="116" spans="12:16" x14ac:dyDescent="0.25">
      <c r="L116" s="108"/>
      <c r="M116" s="107"/>
      <c r="O116" s="113"/>
      <c r="P116" s="112"/>
    </row>
    <row r="117" spans="12:16" x14ac:dyDescent="0.25">
      <c r="L117" s="108"/>
      <c r="M117" s="107"/>
      <c r="O117" s="113"/>
      <c r="P117" s="112"/>
    </row>
    <row r="118" spans="12:16" x14ac:dyDescent="0.25">
      <c r="L118" s="108"/>
      <c r="M118" s="107"/>
      <c r="O118" s="113"/>
      <c r="P118" s="112"/>
    </row>
    <row r="119" spans="12:16" x14ac:dyDescent="0.25">
      <c r="L119" s="108"/>
      <c r="M119" s="107"/>
      <c r="O119" s="113"/>
      <c r="P119" s="112"/>
    </row>
    <row r="120" spans="12:16" x14ac:dyDescent="0.25">
      <c r="L120" s="108"/>
      <c r="M120" s="107"/>
      <c r="O120" s="113"/>
      <c r="P120" s="112"/>
    </row>
    <row r="121" spans="12:16" x14ac:dyDescent="0.25">
      <c r="L121" s="108"/>
      <c r="M121" s="107"/>
      <c r="O121" s="113"/>
      <c r="P121" s="112"/>
    </row>
    <row r="122" spans="12:16" x14ac:dyDescent="0.25">
      <c r="L122" s="108"/>
      <c r="M122" s="107"/>
      <c r="O122" s="113"/>
      <c r="P122" s="112"/>
    </row>
    <row r="123" spans="12:16" x14ac:dyDescent="0.25">
      <c r="L123" s="108"/>
      <c r="M123" s="107"/>
      <c r="O123" s="113"/>
      <c r="P123" s="112"/>
    </row>
    <row r="124" spans="12:16" x14ac:dyDescent="0.25">
      <c r="L124" s="108"/>
      <c r="M124" s="107"/>
      <c r="O124" s="113"/>
      <c r="P124" s="112"/>
    </row>
    <row r="125" spans="12:16" x14ac:dyDescent="0.25">
      <c r="L125" s="108"/>
      <c r="M125" s="107"/>
      <c r="O125" s="113"/>
      <c r="P125" s="112"/>
    </row>
    <row r="126" spans="12:16" x14ac:dyDescent="0.25">
      <c r="L126" s="108"/>
      <c r="M126" s="107"/>
      <c r="O126" s="113"/>
      <c r="P126" s="112"/>
    </row>
    <row r="127" spans="12:16" x14ac:dyDescent="0.25">
      <c r="L127" s="105"/>
      <c r="M127" s="105"/>
      <c r="O127" s="109"/>
      <c r="P127" s="109"/>
    </row>
    <row r="128" spans="12:16" x14ac:dyDescent="0.25">
      <c r="L128" s="105"/>
      <c r="M128" s="105"/>
      <c r="O128" s="109"/>
      <c r="P128" s="109"/>
    </row>
    <row r="129" spans="12:16" x14ac:dyDescent="0.25">
      <c r="L129" s="102"/>
      <c r="M129" s="102"/>
      <c r="O129" s="105"/>
      <c r="P129" s="105"/>
    </row>
    <row r="130" spans="12:16" x14ac:dyDescent="0.25">
      <c r="L130" s="102"/>
      <c r="M130" s="102"/>
      <c r="O130" s="105"/>
      <c r="P130" s="105"/>
    </row>
    <row r="131" spans="12:16" x14ac:dyDescent="0.25">
      <c r="L131" s="102"/>
      <c r="M131" s="102"/>
      <c r="O131" s="105"/>
      <c r="P131" s="105"/>
    </row>
    <row r="132" spans="12:16" x14ac:dyDescent="0.25">
      <c r="L132" s="102"/>
      <c r="M132" s="102"/>
      <c r="O132" s="105"/>
      <c r="P132" s="105"/>
    </row>
    <row r="133" spans="12:16" x14ac:dyDescent="0.25">
      <c r="L133" s="102"/>
      <c r="M133" s="102"/>
      <c r="O133" s="105"/>
      <c r="P133" s="105"/>
    </row>
    <row r="134" spans="12:16" x14ac:dyDescent="0.25">
      <c r="L134" s="102"/>
      <c r="M134" s="102"/>
      <c r="O134" s="105"/>
      <c r="P134" s="105"/>
    </row>
    <row r="135" spans="12:16" x14ac:dyDescent="0.25">
      <c r="L135" s="102"/>
      <c r="M135" s="102"/>
      <c r="O135" s="105"/>
      <c r="P135" s="105"/>
    </row>
    <row r="136" spans="12:16" x14ac:dyDescent="0.25">
      <c r="L136" s="102"/>
      <c r="M136" s="102"/>
      <c r="O136" s="105"/>
      <c r="P136" s="105"/>
    </row>
    <row r="137" spans="12:16" x14ac:dyDescent="0.25">
      <c r="L137" s="102"/>
      <c r="M137" s="102"/>
      <c r="O137" s="105"/>
      <c r="P137" s="105"/>
    </row>
    <row r="138" spans="12:16" x14ac:dyDescent="0.25">
      <c r="L138" s="102"/>
      <c r="M138" s="102"/>
      <c r="O138" s="105"/>
      <c r="P138" s="105"/>
    </row>
    <row r="139" spans="12:16" x14ac:dyDescent="0.25">
      <c r="L139" s="102"/>
      <c r="M139" s="102"/>
      <c r="O139" s="105"/>
      <c r="P139" s="105"/>
    </row>
    <row r="140" spans="12:16" x14ac:dyDescent="0.25">
      <c r="L140" s="102"/>
      <c r="M140" s="102"/>
      <c r="O140" s="105"/>
      <c r="P140" s="105"/>
    </row>
    <row r="141" spans="12:16" x14ac:dyDescent="0.25">
      <c r="L141" s="102"/>
      <c r="M141" s="102"/>
      <c r="O141" s="105"/>
      <c r="P141" s="105"/>
    </row>
    <row r="142" spans="12:16" x14ac:dyDescent="0.25">
      <c r="L142" s="102"/>
      <c r="M142" s="102"/>
      <c r="O142" s="105"/>
      <c r="P142" s="105"/>
    </row>
    <row r="143" spans="12:16" x14ac:dyDescent="0.25">
      <c r="L143" s="102"/>
      <c r="M143" s="102"/>
      <c r="O143" s="105"/>
      <c r="P143" s="105"/>
    </row>
    <row r="144" spans="12:16" x14ac:dyDescent="0.25">
      <c r="L144" s="102"/>
      <c r="M144" s="102"/>
      <c r="O144" s="105"/>
      <c r="P144" s="105"/>
    </row>
    <row r="145" spans="12:16" x14ac:dyDescent="0.25">
      <c r="L145" s="102"/>
      <c r="M145" s="102"/>
      <c r="O145" s="105"/>
      <c r="P145" s="105"/>
    </row>
    <row r="146" spans="12:16" x14ac:dyDescent="0.25">
      <c r="L146" s="102"/>
      <c r="M146" s="102"/>
      <c r="O146" s="105"/>
      <c r="P146" s="105"/>
    </row>
    <row r="147" spans="12:16" x14ac:dyDescent="0.25">
      <c r="L147" s="102"/>
      <c r="M147" s="102"/>
      <c r="O147" s="105"/>
      <c r="P147" s="105"/>
    </row>
    <row r="148" spans="12:16" x14ac:dyDescent="0.25">
      <c r="L148" s="102"/>
      <c r="M148" s="102"/>
      <c r="O148" s="105"/>
      <c r="P148" s="105"/>
    </row>
    <row r="149" spans="12:16" x14ac:dyDescent="0.25">
      <c r="L149" s="102"/>
      <c r="M149" s="102"/>
      <c r="O149" s="105"/>
      <c r="P149" s="105"/>
    </row>
    <row r="150" spans="12:16" x14ac:dyDescent="0.25">
      <c r="L150" s="102"/>
      <c r="M150" s="102"/>
      <c r="O150" s="105"/>
      <c r="P150" s="105"/>
    </row>
    <row r="151" spans="12:16" x14ac:dyDescent="0.25">
      <c r="L151" s="102"/>
      <c r="M151" s="102"/>
      <c r="O151" s="105"/>
      <c r="P151" s="105"/>
    </row>
    <row r="152" spans="12:16" x14ac:dyDescent="0.25">
      <c r="L152" s="102"/>
      <c r="M152" s="102"/>
      <c r="O152" s="105"/>
      <c r="P152" s="105"/>
    </row>
    <row r="153" spans="12:16" x14ac:dyDescent="0.25">
      <c r="L153" s="102"/>
      <c r="M153" s="102"/>
      <c r="O153" s="105"/>
      <c r="P153" s="105"/>
    </row>
    <row r="154" spans="12:16" x14ac:dyDescent="0.25">
      <c r="L154" s="102"/>
      <c r="M154" s="102"/>
      <c r="O154" s="105"/>
      <c r="P154" s="105"/>
    </row>
    <row r="155" spans="12:16" x14ac:dyDescent="0.25">
      <c r="L155" s="102"/>
      <c r="M155" s="102"/>
      <c r="O155" s="105"/>
      <c r="P155" s="105"/>
    </row>
    <row r="156" spans="12:16" x14ac:dyDescent="0.25">
      <c r="L156" s="102"/>
      <c r="M156" s="102"/>
      <c r="O156" s="105"/>
      <c r="P156" s="105"/>
    </row>
    <row r="157" spans="12:16" x14ac:dyDescent="0.25">
      <c r="L157" s="102"/>
      <c r="M157" s="102"/>
      <c r="O157" s="105"/>
      <c r="P157" s="105"/>
    </row>
    <row r="158" spans="12:16" x14ac:dyDescent="0.25">
      <c r="L158" s="102"/>
      <c r="M158" s="102"/>
      <c r="O158" s="105"/>
      <c r="P158" s="105"/>
    </row>
    <row r="159" spans="12:16" x14ac:dyDescent="0.25">
      <c r="L159" s="102"/>
      <c r="M159" s="102"/>
      <c r="O159" s="105"/>
      <c r="P159" s="105"/>
    </row>
    <row r="160" spans="12:16" x14ac:dyDescent="0.25">
      <c r="L160" s="102"/>
      <c r="M160" s="102"/>
      <c r="O160" s="105"/>
      <c r="P160" s="105"/>
    </row>
    <row r="161" spans="12:16" x14ac:dyDescent="0.25">
      <c r="L161" s="102"/>
      <c r="M161" s="102"/>
      <c r="O161" s="105"/>
      <c r="P161" s="105"/>
    </row>
    <row r="162" spans="12:16" x14ac:dyDescent="0.25">
      <c r="L162" s="102"/>
      <c r="M162" s="102"/>
      <c r="O162" s="105"/>
      <c r="P162" s="105"/>
    </row>
    <row r="163" spans="12:16" x14ac:dyDescent="0.25">
      <c r="L163" s="102"/>
      <c r="M163" s="102"/>
      <c r="O163" s="105"/>
      <c r="P163" s="105"/>
    </row>
    <row r="164" spans="12:16" x14ac:dyDescent="0.25">
      <c r="L164" s="102"/>
      <c r="M164" s="102"/>
      <c r="O164" s="105"/>
      <c r="P164" s="105"/>
    </row>
    <row r="165" spans="12:16" x14ac:dyDescent="0.25">
      <c r="L165" s="102"/>
      <c r="M165" s="102"/>
      <c r="O165" s="105"/>
      <c r="P165" s="105"/>
    </row>
    <row r="166" spans="12:16" x14ac:dyDescent="0.25">
      <c r="L166" s="102"/>
      <c r="M166" s="102"/>
      <c r="O166" s="105"/>
      <c r="P166" s="105"/>
    </row>
    <row r="167" spans="12:16" x14ac:dyDescent="0.25">
      <c r="L167" s="102"/>
      <c r="M167" s="102"/>
      <c r="O167" s="105"/>
      <c r="P167" s="105"/>
    </row>
    <row r="168" spans="12:16" x14ac:dyDescent="0.25">
      <c r="L168" s="102"/>
      <c r="M168" s="102"/>
      <c r="O168" s="105"/>
      <c r="P168" s="105"/>
    </row>
    <row r="169" spans="12:16" x14ac:dyDescent="0.25">
      <c r="L169" s="102"/>
      <c r="M169" s="102"/>
      <c r="O169" s="105"/>
      <c r="P169" s="105"/>
    </row>
    <row r="170" spans="12:16" x14ac:dyDescent="0.25">
      <c r="L170" s="102"/>
      <c r="M170" s="102"/>
      <c r="O170" s="105"/>
      <c r="P170" s="105"/>
    </row>
    <row r="171" spans="12:16" x14ac:dyDescent="0.25">
      <c r="L171" s="102"/>
      <c r="M171" s="102"/>
      <c r="O171" s="105"/>
      <c r="P171" s="105"/>
    </row>
    <row r="172" spans="12:16" x14ac:dyDescent="0.25">
      <c r="L172" s="102"/>
      <c r="M172" s="102"/>
      <c r="O172" s="105"/>
      <c r="P172" s="105"/>
    </row>
    <row r="173" spans="12:16" x14ac:dyDescent="0.25">
      <c r="L173" s="102"/>
      <c r="M173" s="102"/>
      <c r="O173" s="105"/>
      <c r="P173" s="105"/>
    </row>
    <row r="174" spans="12:16" x14ac:dyDescent="0.25">
      <c r="L174" s="102"/>
      <c r="M174" s="102"/>
      <c r="O174" s="105"/>
      <c r="P174" s="105"/>
    </row>
    <row r="175" spans="12:16" x14ac:dyDescent="0.25">
      <c r="L175" s="102"/>
      <c r="M175" s="102"/>
      <c r="O175" s="105"/>
      <c r="P175" s="105"/>
    </row>
    <row r="176" spans="12:16" x14ac:dyDescent="0.25">
      <c r="L176" s="102"/>
      <c r="M176" s="102"/>
      <c r="O176" s="105"/>
      <c r="P176" s="105"/>
    </row>
    <row r="177" spans="12:16" x14ac:dyDescent="0.25">
      <c r="L177" s="102"/>
      <c r="M177" s="102"/>
      <c r="O177" s="105"/>
      <c r="P177" s="105"/>
    </row>
    <row r="178" spans="12:16" x14ac:dyDescent="0.25">
      <c r="L178" s="102"/>
      <c r="M178" s="102"/>
      <c r="O178" s="105"/>
      <c r="P178" s="105"/>
    </row>
    <row r="179" spans="12:16" x14ac:dyDescent="0.25">
      <c r="L179" s="102"/>
      <c r="M179" s="102"/>
      <c r="O179" s="105"/>
      <c r="P179" s="105"/>
    </row>
    <row r="180" spans="12:16" x14ac:dyDescent="0.25">
      <c r="L180" s="102"/>
      <c r="M180" s="102"/>
      <c r="O180" s="105"/>
      <c r="P180" s="105"/>
    </row>
    <row r="181" spans="12:16" x14ac:dyDescent="0.25">
      <c r="L181" s="102"/>
      <c r="M181" s="102"/>
      <c r="O181" s="105"/>
      <c r="P181" s="105"/>
    </row>
    <row r="182" spans="12:16" x14ac:dyDescent="0.25">
      <c r="L182" s="102"/>
      <c r="M182" s="102"/>
      <c r="O182" s="105"/>
      <c r="P182" s="105"/>
    </row>
    <row r="183" spans="12:16" x14ac:dyDescent="0.25">
      <c r="L183" s="102"/>
      <c r="M183" s="102"/>
      <c r="O183" s="105"/>
      <c r="P183" s="105"/>
    </row>
    <row r="184" spans="12:16" x14ac:dyDescent="0.25">
      <c r="L184" s="102"/>
      <c r="M184" s="102"/>
      <c r="O184" s="105"/>
      <c r="P184" s="105"/>
    </row>
    <row r="185" spans="12:16" x14ac:dyDescent="0.25">
      <c r="L185" s="102"/>
      <c r="M185" s="102"/>
      <c r="O185" s="105"/>
      <c r="P185" s="105"/>
    </row>
    <row r="186" spans="12:16" x14ac:dyDescent="0.25">
      <c r="L186" s="102"/>
      <c r="M186" s="102"/>
      <c r="O186" s="105"/>
      <c r="P186" s="105"/>
    </row>
    <row r="187" spans="12:16" x14ac:dyDescent="0.25">
      <c r="L187" s="102"/>
      <c r="M187" s="102"/>
      <c r="O187" s="105"/>
      <c r="P187" s="105"/>
    </row>
    <row r="188" spans="12:16" x14ac:dyDescent="0.25">
      <c r="L188" s="102"/>
      <c r="M188" s="102"/>
      <c r="O188" s="105"/>
      <c r="P188" s="105"/>
    </row>
    <row r="189" spans="12:16" x14ac:dyDescent="0.25">
      <c r="L189" s="102"/>
      <c r="M189" s="102"/>
      <c r="O189" s="105"/>
      <c r="P189" s="105"/>
    </row>
    <row r="190" spans="12:16" x14ac:dyDescent="0.25">
      <c r="L190" s="102"/>
      <c r="M190" s="102"/>
      <c r="O190" s="105"/>
      <c r="P190" s="105"/>
    </row>
    <row r="191" spans="12:16" x14ac:dyDescent="0.25">
      <c r="L191" s="102"/>
      <c r="M191" s="102"/>
      <c r="O191" s="105"/>
      <c r="P191" s="105"/>
    </row>
    <row r="192" spans="12:16" x14ac:dyDescent="0.25">
      <c r="L192" s="102"/>
      <c r="M192" s="102"/>
      <c r="O192" s="105"/>
      <c r="P192" s="105"/>
    </row>
    <row r="193" spans="12:16" x14ac:dyDescent="0.25">
      <c r="L193" s="102"/>
      <c r="M193" s="102"/>
      <c r="O193" s="105"/>
      <c r="P193" s="105"/>
    </row>
    <row r="194" spans="12:16" x14ac:dyDescent="0.25">
      <c r="L194" s="102"/>
      <c r="M194" s="102"/>
      <c r="O194" s="105"/>
      <c r="P194" s="105"/>
    </row>
    <row r="195" spans="12:16" x14ac:dyDescent="0.25">
      <c r="L195" s="102"/>
      <c r="M195" s="102"/>
      <c r="O195" s="105"/>
      <c r="P195" s="105"/>
    </row>
    <row r="196" spans="12:16" x14ac:dyDescent="0.25">
      <c r="L196" s="102"/>
      <c r="M196" s="102"/>
      <c r="O196" s="105"/>
      <c r="P196" s="105"/>
    </row>
    <row r="197" spans="12:16" x14ac:dyDescent="0.25">
      <c r="L197" s="102"/>
      <c r="M197" s="102"/>
      <c r="O197" s="105"/>
      <c r="P197" s="105"/>
    </row>
    <row r="198" spans="12:16" x14ac:dyDescent="0.25">
      <c r="L198" s="102"/>
      <c r="M198" s="102"/>
      <c r="O198" s="105"/>
      <c r="P198" s="105"/>
    </row>
    <row r="199" spans="12:16" x14ac:dyDescent="0.25">
      <c r="L199" s="102"/>
      <c r="M199" s="102"/>
      <c r="O199" s="105"/>
      <c r="P199" s="105"/>
    </row>
    <row r="200" spans="12:16" x14ac:dyDescent="0.25">
      <c r="L200" s="102"/>
      <c r="M200" s="102"/>
      <c r="O200" s="105"/>
      <c r="P200" s="105"/>
    </row>
    <row r="201" spans="12:16" x14ac:dyDescent="0.25">
      <c r="L201" s="102"/>
      <c r="M201" s="102"/>
      <c r="O201" s="105"/>
      <c r="P201" s="105"/>
    </row>
    <row r="202" spans="12:16" x14ac:dyDescent="0.25">
      <c r="L202" s="102"/>
      <c r="M202" s="102"/>
      <c r="O202" s="105"/>
      <c r="P202" s="105"/>
    </row>
    <row r="203" spans="12:16" x14ac:dyDescent="0.25">
      <c r="L203" s="102"/>
      <c r="M203" s="102"/>
      <c r="O203" s="105"/>
      <c r="P203" s="105"/>
    </row>
    <row r="204" spans="12:16" x14ac:dyDescent="0.25">
      <c r="L204" s="102"/>
      <c r="M204" s="102"/>
      <c r="O204" s="105"/>
      <c r="P204" s="105"/>
    </row>
    <row r="205" spans="12:16" x14ac:dyDescent="0.25">
      <c r="L205" s="102"/>
      <c r="M205" s="102"/>
      <c r="O205" s="105"/>
      <c r="P205" s="105"/>
    </row>
    <row r="206" spans="12:16" x14ac:dyDescent="0.25">
      <c r="L206" s="102"/>
      <c r="M206" s="102"/>
      <c r="O206" s="105"/>
      <c r="P206" s="105"/>
    </row>
    <row r="207" spans="12:16" x14ac:dyDescent="0.25">
      <c r="L207" s="102"/>
      <c r="M207" s="102"/>
      <c r="O207" s="105"/>
      <c r="P207" s="105"/>
    </row>
    <row r="208" spans="12:16" x14ac:dyDescent="0.25">
      <c r="L208" s="102"/>
      <c r="M208" s="102"/>
      <c r="O208" s="105"/>
      <c r="P208" s="105"/>
    </row>
    <row r="209" spans="12:16" x14ac:dyDescent="0.25">
      <c r="L209" s="102"/>
      <c r="M209" s="102"/>
      <c r="O209" s="105"/>
      <c r="P209" s="105"/>
    </row>
    <row r="210" spans="12:16" x14ac:dyDescent="0.25">
      <c r="L210" s="102"/>
      <c r="M210" s="102"/>
      <c r="O210" s="105"/>
      <c r="P210" s="105"/>
    </row>
    <row r="211" spans="12:16" x14ac:dyDescent="0.25">
      <c r="L211" s="102"/>
      <c r="M211" s="102"/>
      <c r="O211" s="105"/>
      <c r="P211" s="105"/>
    </row>
    <row r="212" spans="12:16" x14ac:dyDescent="0.25">
      <c r="L212" s="102"/>
      <c r="M212" s="102"/>
      <c r="O212" s="105"/>
      <c r="P212" s="105"/>
    </row>
    <row r="213" spans="12:16" x14ac:dyDescent="0.25">
      <c r="L213" s="102"/>
      <c r="M213" s="102"/>
      <c r="O213" s="105"/>
      <c r="P213" s="105"/>
    </row>
    <row r="214" spans="12:16" x14ac:dyDescent="0.25">
      <c r="L214" s="102"/>
      <c r="M214" s="102"/>
      <c r="O214" s="105"/>
      <c r="P214" s="105"/>
    </row>
    <row r="215" spans="12:16" x14ac:dyDescent="0.25">
      <c r="L215" s="102"/>
      <c r="M215" s="102"/>
      <c r="O215" s="105"/>
      <c r="P215" s="105"/>
    </row>
    <row r="216" spans="12:16" x14ac:dyDescent="0.25">
      <c r="L216" s="102"/>
      <c r="M216" s="102"/>
      <c r="O216" s="105"/>
      <c r="P216" s="105"/>
    </row>
    <row r="217" spans="12:16" x14ac:dyDescent="0.25">
      <c r="L217" s="102"/>
      <c r="M217" s="102"/>
      <c r="O217" s="105"/>
      <c r="P217" s="105"/>
    </row>
    <row r="218" spans="12:16" x14ac:dyDescent="0.25">
      <c r="L218" s="102"/>
      <c r="M218" s="102"/>
      <c r="O218" s="105"/>
      <c r="P218" s="105"/>
    </row>
    <row r="219" spans="12:16" x14ac:dyDescent="0.25">
      <c r="L219" s="102"/>
      <c r="M219" s="102"/>
      <c r="O219" s="105"/>
      <c r="P219" s="105"/>
    </row>
    <row r="220" spans="12:16" x14ac:dyDescent="0.25">
      <c r="L220" s="102"/>
      <c r="M220" s="102"/>
      <c r="O220" s="105"/>
      <c r="P220" s="105"/>
    </row>
    <row r="221" spans="12:16" x14ac:dyDescent="0.25">
      <c r="L221" s="102"/>
      <c r="M221" s="102"/>
      <c r="O221" s="105"/>
      <c r="P221" s="105"/>
    </row>
    <row r="222" spans="12:16" x14ac:dyDescent="0.25">
      <c r="L222" s="102"/>
      <c r="M222" s="102"/>
      <c r="O222" s="105"/>
      <c r="P222" s="105"/>
    </row>
    <row r="223" spans="12:16" x14ac:dyDescent="0.25">
      <c r="L223" s="102"/>
      <c r="M223" s="102"/>
      <c r="O223" s="105"/>
      <c r="P223" s="105"/>
    </row>
    <row r="224" spans="12:16" x14ac:dyDescent="0.25">
      <c r="L224" s="102"/>
      <c r="M224" s="102"/>
      <c r="O224" s="105"/>
      <c r="P224" s="105"/>
    </row>
    <row r="225" spans="12:16" x14ac:dyDescent="0.25">
      <c r="L225" s="102"/>
      <c r="M225" s="102"/>
      <c r="O225" s="105"/>
      <c r="P225" s="105"/>
    </row>
    <row r="226" spans="12:16" x14ac:dyDescent="0.25">
      <c r="L226" s="102"/>
      <c r="M226" s="102"/>
      <c r="O226" s="105"/>
      <c r="P226" s="105"/>
    </row>
    <row r="227" spans="12:16" x14ac:dyDescent="0.25">
      <c r="L227" s="102"/>
      <c r="M227" s="102"/>
      <c r="O227" s="105"/>
      <c r="P227" s="105"/>
    </row>
    <row r="228" spans="12:16" x14ac:dyDescent="0.25">
      <c r="L228" s="102"/>
      <c r="M228" s="102"/>
      <c r="O228" s="105"/>
      <c r="P228" s="105"/>
    </row>
    <row r="229" spans="12:16" x14ac:dyDescent="0.25">
      <c r="L229" s="102"/>
      <c r="M229" s="102"/>
      <c r="O229" s="105"/>
      <c r="P229" s="105"/>
    </row>
    <row r="230" spans="12:16" x14ac:dyDescent="0.25">
      <c r="L230" s="102"/>
      <c r="M230" s="102"/>
      <c r="O230" s="105"/>
      <c r="P230" s="105"/>
    </row>
    <row r="231" spans="12:16" x14ac:dyDescent="0.25">
      <c r="L231" s="102"/>
      <c r="M231" s="102"/>
      <c r="O231" s="105"/>
      <c r="P231" s="105"/>
    </row>
    <row r="232" spans="12:16" x14ac:dyDescent="0.25">
      <c r="L232" s="102"/>
      <c r="M232" s="102"/>
      <c r="O232" s="105"/>
      <c r="P232" s="105"/>
    </row>
    <row r="233" spans="12:16" x14ac:dyDescent="0.25">
      <c r="L233" s="102"/>
      <c r="M233" s="102"/>
      <c r="O233" s="105"/>
      <c r="P233" s="105"/>
    </row>
    <row r="234" spans="12:16" x14ac:dyDescent="0.25">
      <c r="L234" s="102"/>
      <c r="M234" s="102"/>
      <c r="O234" s="105"/>
      <c r="P234" s="105"/>
    </row>
    <row r="235" spans="12:16" x14ac:dyDescent="0.25">
      <c r="L235" s="102"/>
      <c r="M235" s="102"/>
      <c r="O235" s="105"/>
      <c r="P235" s="105"/>
    </row>
    <row r="236" spans="12:16" x14ac:dyDescent="0.25">
      <c r="L236" s="102"/>
      <c r="M236" s="102"/>
      <c r="O236" s="105"/>
      <c r="P236" s="105"/>
    </row>
    <row r="237" spans="12:16" x14ac:dyDescent="0.25">
      <c r="L237" s="102"/>
      <c r="M237" s="102"/>
      <c r="O237" s="105"/>
      <c r="P237" s="105"/>
    </row>
    <row r="238" spans="12:16" x14ac:dyDescent="0.25">
      <c r="L238" s="102"/>
      <c r="M238" s="102"/>
      <c r="O238" s="105"/>
      <c r="P238" s="105"/>
    </row>
    <row r="239" spans="12:16" x14ac:dyDescent="0.25">
      <c r="L239" s="102"/>
      <c r="M239" s="102"/>
      <c r="O239" s="105"/>
      <c r="P239" s="105"/>
    </row>
    <row r="240" spans="12:16" x14ac:dyDescent="0.25">
      <c r="L240" s="102"/>
      <c r="M240" s="102"/>
      <c r="O240" s="105"/>
      <c r="P240" s="105"/>
    </row>
    <row r="241" spans="12:16" x14ac:dyDescent="0.25">
      <c r="L241" s="102"/>
      <c r="M241" s="102"/>
      <c r="O241" s="105"/>
      <c r="P241" s="105"/>
    </row>
    <row r="242" spans="12:16" x14ac:dyDescent="0.25">
      <c r="L242" s="102"/>
      <c r="M242" s="102"/>
      <c r="O242" s="105"/>
      <c r="P242" s="105"/>
    </row>
    <row r="243" spans="12:16" x14ac:dyDescent="0.25">
      <c r="L243" s="102"/>
      <c r="M243" s="102"/>
      <c r="O243" s="105"/>
      <c r="P243" s="105"/>
    </row>
    <row r="244" spans="12:16" x14ac:dyDescent="0.25">
      <c r="L244" s="102"/>
      <c r="M244" s="102"/>
      <c r="O244" s="105"/>
      <c r="P244" s="105"/>
    </row>
    <row r="245" spans="12:16" x14ac:dyDescent="0.25">
      <c r="L245" s="102"/>
      <c r="M245" s="102"/>
      <c r="O245" s="105"/>
      <c r="P245" s="105"/>
    </row>
    <row r="246" spans="12:16" x14ac:dyDescent="0.25">
      <c r="L246" s="102"/>
      <c r="M246" s="102"/>
      <c r="O246" s="105"/>
      <c r="P246" s="105"/>
    </row>
    <row r="247" spans="12:16" x14ac:dyDescent="0.25">
      <c r="L247" s="102"/>
      <c r="M247" s="102"/>
      <c r="O247" s="105"/>
      <c r="P247" s="105"/>
    </row>
    <row r="248" spans="12:16" x14ac:dyDescent="0.25">
      <c r="L248" s="102"/>
      <c r="M248" s="102"/>
      <c r="O248" s="105"/>
      <c r="P248" s="105"/>
    </row>
    <row r="249" spans="12:16" x14ac:dyDescent="0.25">
      <c r="L249" s="102"/>
      <c r="M249" s="102"/>
      <c r="O249" s="105"/>
      <c r="P249" s="105"/>
    </row>
    <row r="250" spans="12:16" x14ac:dyDescent="0.25">
      <c r="L250" s="102"/>
      <c r="M250" s="102"/>
      <c r="O250" s="105"/>
      <c r="P250" s="105"/>
    </row>
    <row r="251" spans="12:16" x14ac:dyDescent="0.25">
      <c r="L251" s="102"/>
      <c r="M251" s="102"/>
      <c r="O251" s="105"/>
      <c r="P251" s="105"/>
    </row>
    <row r="252" spans="12:16" x14ac:dyDescent="0.25">
      <c r="L252" s="102"/>
      <c r="M252" s="102"/>
      <c r="O252" s="105"/>
      <c r="P252" s="105"/>
    </row>
    <row r="253" spans="12:16" x14ac:dyDescent="0.25">
      <c r="L253" s="102"/>
      <c r="M253" s="102"/>
      <c r="O253" s="105"/>
      <c r="P253" s="105"/>
    </row>
    <row r="254" spans="12:16" x14ac:dyDescent="0.25">
      <c r="L254" s="102"/>
      <c r="M254" s="102"/>
      <c r="O254" s="105"/>
      <c r="P254" s="105"/>
    </row>
    <row r="255" spans="12:16" x14ac:dyDescent="0.25">
      <c r="L255" s="102"/>
      <c r="M255" s="102"/>
      <c r="O255" s="105"/>
      <c r="P255" s="105"/>
    </row>
    <row r="256" spans="12:16" x14ac:dyDescent="0.25">
      <c r="L256" s="102"/>
      <c r="M256" s="102"/>
      <c r="O256" s="105"/>
      <c r="P256" s="105"/>
    </row>
    <row r="257" spans="12:16" x14ac:dyDescent="0.25">
      <c r="L257" s="102"/>
      <c r="M257" s="102"/>
      <c r="O257" s="105"/>
      <c r="P257" s="105"/>
    </row>
    <row r="258" spans="12:16" x14ac:dyDescent="0.25">
      <c r="L258" s="102"/>
      <c r="M258" s="102"/>
      <c r="O258" s="105"/>
      <c r="P258" s="105"/>
    </row>
    <row r="259" spans="12:16" x14ac:dyDescent="0.25">
      <c r="L259" s="102"/>
      <c r="M259" s="102"/>
      <c r="O259" s="105"/>
      <c r="P259" s="105"/>
    </row>
    <row r="260" spans="12:16" x14ac:dyDescent="0.25">
      <c r="L260" s="102"/>
      <c r="M260" s="102"/>
      <c r="O260" s="105"/>
      <c r="P260" s="105"/>
    </row>
    <row r="261" spans="12:16" x14ac:dyDescent="0.25">
      <c r="L261" s="102"/>
      <c r="M261" s="102"/>
      <c r="O261" s="105"/>
      <c r="P261" s="105"/>
    </row>
    <row r="262" spans="12:16" x14ac:dyDescent="0.25">
      <c r="L262" s="102"/>
      <c r="M262" s="102"/>
      <c r="O262" s="105"/>
      <c r="P262" s="105"/>
    </row>
    <row r="263" spans="12:16" x14ac:dyDescent="0.25">
      <c r="L263" s="102"/>
      <c r="M263" s="102"/>
      <c r="O263" s="105"/>
      <c r="P263" s="105"/>
    </row>
    <row r="264" spans="12:16" x14ac:dyDescent="0.25">
      <c r="L264" s="102"/>
      <c r="M264" s="102"/>
      <c r="O264" s="105"/>
      <c r="P264" s="105"/>
    </row>
    <row r="265" spans="12:16" x14ac:dyDescent="0.25">
      <c r="L265" s="102"/>
      <c r="M265" s="102"/>
      <c r="O265" s="105"/>
      <c r="P265" s="105"/>
    </row>
    <row r="266" spans="12:16" x14ac:dyDescent="0.25">
      <c r="L266" s="102"/>
      <c r="M266" s="102"/>
      <c r="O266" s="105"/>
      <c r="P266" s="105"/>
    </row>
    <row r="267" spans="12:16" x14ac:dyDescent="0.25">
      <c r="L267" s="102"/>
      <c r="M267" s="102"/>
      <c r="O267" s="105"/>
      <c r="P267" s="105"/>
    </row>
    <row r="268" spans="12:16" x14ac:dyDescent="0.25">
      <c r="L268" s="102"/>
      <c r="M268" s="102"/>
      <c r="O268" s="105"/>
      <c r="P268" s="105"/>
    </row>
    <row r="269" spans="12:16" x14ac:dyDescent="0.25">
      <c r="L269" s="102"/>
      <c r="M269" s="102"/>
      <c r="O269" s="105"/>
      <c r="P269" s="105"/>
    </row>
    <row r="270" spans="12:16" x14ac:dyDescent="0.25">
      <c r="L270" s="102"/>
      <c r="M270" s="102"/>
      <c r="O270" s="105"/>
      <c r="P270" s="105"/>
    </row>
    <row r="271" spans="12:16" x14ac:dyDescent="0.25">
      <c r="L271" s="102"/>
      <c r="M271" s="102"/>
      <c r="O271" s="105"/>
      <c r="P271" s="105"/>
    </row>
    <row r="272" spans="12:16" x14ac:dyDescent="0.25">
      <c r="L272" s="102"/>
      <c r="M272" s="102"/>
      <c r="O272" s="105"/>
      <c r="P272" s="105"/>
    </row>
    <row r="273" spans="12:16" x14ac:dyDescent="0.25">
      <c r="L273" s="102"/>
      <c r="M273" s="102"/>
      <c r="O273" s="105"/>
      <c r="P273" s="105"/>
    </row>
    <row r="274" spans="12:16" x14ac:dyDescent="0.25">
      <c r="L274" s="102"/>
      <c r="M274" s="102"/>
      <c r="O274" s="105"/>
      <c r="P274" s="105"/>
    </row>
    <row r="275" spans="12:16" x14ac:dyDescent="0.25">
      <c r="L275" s="102"/>
      <c r="M275" s="102"/>
      <c r="O275" s="105"/>
      <c r="P275" s="105"/>
    </row>
    <row r="276" spans="12:16" x14ac:dyDescent="0.25">
      <c r="L276" s="102"/>
      <c r="M276" s="102"/>
      <c r="O276" s="105"/>
      <c r="P276" s="105"/>
    </row>
    <row r="277" spans="12:16" x14ac:dyDescent="0.25">
      <c r="L277" s="102"/>
      <c r="M277" s="102"/>
      <c r="O277" s="105"/>
      <c r="P277" s="105"/>
    </row>
    <row r="278" spans="12:16" x14ac:dyDescent="0.25">
      <c r="L278" s="102"/>
      <c r="M278" s="102"/>
      <c r="O278" s="105"/>
      <c r="P278" s="105"/>
    </row>
    <row r="279" spans="12:16" x14ac:dyDescent="0.25">
      <c r="L279" s="102"/>
      <c r="M279" s="102"/>
      <c r="O279" s="105"/>
      <c r="P279" s="105"/>
    </row>
    <row r="280" spans="12:16" x14ac:dyDescent="0.25">
      <c r="L280" s="102"/>
      <c r="M280" s="102"/>
      <c r="O280" s="105"/>
      <c r="P280" s="105"/>
    </row>
    <row r="281" spans="12:16" x14ac:dyDescent="0.25">
      <c r="L281" s="102"/>
      <c r="M281" s="102"/>
      <c r="O281" s="105"/>
      <c r="P281" s="105"/>
    </row>
    <row r="282" spans="12:16" x14ac:dyDescent="0.25">
      <c r="L282" s="102"/>
      <c r="M282" s="102"/>
      <c r="O282" s="105"/>
      <c r="P282" s="105"/>
    </row>
    <row r="283" spans="12:16" x14ac:dyDescent="0.25">
      <c r="L283" s="102"/>
      <c r="M283" s="102"/>
      <c r="O283" s="105"/>
      <c r="P283" s="105"/>
    </row>
    <row r="284" spans="12:16" x14ac:dyDescent="0.25">
      <c r="L284" s="102"/>
      <c r="M284" s="102"/>
      <c r="O284" s="105"/>
      <c r="P284" s="105"/>
    </row>
    <row r="285" spans="12:16" x14ac:dyDescent="0.25">
      <c r="L285" s="102"/>
      <c r="M285" s="102"/>
      <c r="O285" s="105"/>
      <c r="P285" s="105"/>
    </row>
    <row r="286" spans="12:16" x14ac:dyDescent="0.25">
      <c r="L286" s="102"/>
      <c r="M286" s="102"/>
      <c r="O286" s="105"/>
      <c r="P286" s="105"/>
    </row>
    <row r="287" spans="12:16" x14ac:dyDescent="0.25">
      <c r="L287" s="102"/>
      <c r="M287" s="102"/>
      <c r="O287" s="105"/>
      <c r="P287" s="105"/>
    </row>
    <row r="288" spans="12:16" x14ac:dyDescent="0.25">
      <c r="L288" s="102"/>
      <c r="M288" s="102"/>
      <c r="O288" s="105"/>
      <c r="P288" s="105"/>
    </row>
    <row r="289" spans="12:16" x14ac:dyDescent="0.25">
      <c r="L289" s="102"/>
      <c r="M289" s="102"/>
      <c r="O289" s="105"/>
      <c r="P289" s="105"/>
    </row>
    <row r="290" spans="12:16" x14ac:dyDescent="0.25">
      <c r="L290" s="102"/>
      <c r="M290" s="102"/>
      <c r="O290" s="105"/>
      <c r="P290" s="105"/>
    </row>
    <row r="291" spans="12:16" x14ac:dyDescent="0.25">
      <c r="L291" s="102"/>
      <c r="M291" s="102"/>
      <c r="O291" s="105"/>
      <c r="P291" s="105"/>
    </row>
    <row r="292" spans="12:16" x14ac:dyDescent="0.25">
      <c r="L292" s="102"/>
      <c r="M292" s="102"/>
      <c r="O292" s="105"/>
      <c r="P292" s="105"/>
    </row>
    <row r="293" spans="12:16" x14ac:dyDescent="0.25">
      <c r="L293" s="102"/>
      <c r="M293" s="102"/>
      <c r="O293" s="105"/>
      <c r="P293" s="105"/>
    </row>
    <row r="294" spans="12:16" x14ac:dyDescent="0.25">
      <c r="L294" s="102"/>
      <c r="M294" s="102"/>
      <c r="O294" s="105"/>
      <c r="P294" s="105"/>
    </row>
    <row r="295" spans="12:16" x14ac:dyDescent="0.25">
      <c r="L295" s="102"/>
      <c r="M295" s="102"/>
      <c r="O295" s="105"/>
      <c r="P295" s="105"/>
    </row>
    <row r="296" spans="12:16" x14ac:dyDescent="0.25">
      <c r="L296" s="102"/>
      <c r="M296" s="102"/>
      <c r="O296" s="105"/>
      <c r="P296" s="105"/>
    </row>
    <row r="297" spans="12:16" x14ac:dyDescent="0.25">
      <c r="L297" s="102"/>
      <c r="M297" s="102"/>
      <c r="O297" s="105"/>
      <c r="P297" s="105"/>
    </row>
    <row r="298" spans="12:16" x14ac:dyDescent="0.25">
      <c r="L298" s="102"/>
      <c r="M298" s="102"/>
      <c r="O298" s="105"/>
      <c r="P298" s="105"/>
    </row>
    <row r="299" spans="12:16" x14ac:dyDescent="0.25">
      <c r="L299" s="102"/>
      <c r="M299" s="102"/>
      <c r="O299" s="105"/>
      <c r="P299" s="105"/>
    </row>
    <row r="300" spans="12:16" x14ac:dyDescent="0.25">
      <c r="L300" s="102"/>
      <c r="M300" s="102"/>
      <c r="O300" s="105"/>
      <c r="P300" s="105"/>
    </row>
    <row r="301" spans="12:16" x14ac:dyDescent="0.25">
      <c r="L301" s="102"/>
      <c r="M301" s="102"/>
      <c r="O301" s="105"/>
      <c r="P301" s="105"/>
    </row>
    <row r="302" spans="12:16" x14ac:dyDescent="0.25">
      <c r="L302" s="102"/>
      <c r="M302" s="102"/>
      <c r="O302" s="105"/>
      <c r="P302" s="105"/>
    </row>
    <row r="303" spans="12:16" x14ac:dyDescent="0.25">
      <c r="L303" s="102"/>
      <c r="M303" s="102"/>
      <c r="O303" s="105"/>
      <c r="P303" s="105"/>
    </row>
    <row r="304" spans="12:16" x14ac:dyDescent="0.25">
      <c r="L304" s="102"/>
      <c r="M304" s="102"/>
      <c r="O304" s="105"/>
      <c r="P304" s="105"/>
    </row>
    <row r="305" spans="12:16" x14ac:dyDescent="0.25">
      <c r="L305" s="102"/>
      <c r="M305" s="102"/>
      <c r="O305" s="105"/>
      <c r="P305" s="105"/>
    </row>
    <row r="306" spans="12:16" x14ac:dyDescent="0.25">
      <c r="L306" s="102"/>
      <c r="M306" s="102"/>
      <c r="O306" s="105"/>
      <c r="P306" s="105"/>
    </row>
    <row r="307" spans="12:16" x14ac:dyDescent="0.25">
      <c r="L307" s="102"/>
      <c r="M307" s="102"/>
      <c r="O307" s="105"/>
      <c r="P307" s="105"/>
    </row>
    <row r="308" spans="12:16" x14ac:dyDescent="0.25">
      <c r="L308" s="102"/>
      <c r="M308" s="102"/>
      <c r="O308" s="105"/>
      <c r="P308" s="105"/>
    </row>
    <row r="309" spans="12:16" x14ac:dyDescent="0.25">
      <c r="L309" s="102"/>
      <c r="M309" s="102"/>
      <c r="O309" s="105"/>
      <c r="P309" s="105"/>
    </row>
    <row r="310" spans="12:16" x14ac:dyDescent="0.25">
      <c r="L310" s="102"/>
      <c r="M310" s="102"/>
      <c r="O310" s="105"/>
      <c r="P310" s="105"/>
    </row>
    <row r="311" spans="12:16" x14ac:dyDescent="0.25">
      <c r="L311" s="102"/>
      <c r="M311" s="102"/>
      <c r="O311" s="105"/>
      <c r="P311" s="105"/>
    </row>
    <row r="312" spans="12:16" x14ac:dyDescent="0.25">
      <c r="L312" s="102"/>
      <c r="M312" s="102"/>
      <c r="O312" s="105"/>
      <c r="P312" s="105"/>
    </row>
    <row r="313" spans="12:16" x14ac:dyDescent="0.25">
      <c r="L313" s="102"/>
      <c r="M313" s="102"/>
      <c r="O313" s="105"/>
      <c r="P313" s="105"/>
    </row>
    <row r="314" spans="12:16" x14ac:dyDescent="0.25">
      <c r="L314" s="102"/>
      <c r="M314" s="102"/>
      <c r="O314" s="105"/>
      <c r="P314" s="105"/>
    </row>
    <row r="315" spans="12:16" x14ac:dyDescent="0.25">
      <c r="L315" s="102"/>
      <c r="M315" s="102"/>
      <c r="O315" s="105"/>
      <c r="P315" s="105"/>
    </row>
    <row r="316" spans="12:16" x14ac:dyDescent="0.25">
      <c r="L316" s="102"/>
      <c r="M316" s="102"/>
      <c r="O316" s="105"/>
      <c r="P316" s="105"/>
    </row>
    <row r="317" spans="12:16" x14ac:dyDescent="0.25">
      <c r="L317" s="102"/>
      <c r="M317" s="102"/>
      <c r="O317" s="105"/>
      <c r="P317" s="105"/>
    </row>
    <row r="318" spans="12:16" x14ac:dyDescent="0.25">
      <c r="L318" s="102"/>
      <c r="M318" s="102"/>
      <c r="O318" s="105"/>
      <c r="P318" s="105"/>
    </row>
    <row r="319" spans="12:16" x14ac:dyDescent="0.25">
      <c r="L319" s="102"/>
      <c r="M319" s="102"/>
      <c r="O319" s="105"/>
      <c r="P319" s="105"/>
    </row>
    <row r="320" spans="12:16" x14ac:dyDescent="0.25">
      <c r="L320" s="102"/>
      <c r="M320" s="102"/>
      <c r="O320" s="105"/>
      <c r="P320" s="105"/>
    </row>
    <row r="321" spans="12:16" x14ac:dyDescent="0.25">
      <c r="L321" s="102"/>
      <c r="M321" s="102"/>
      <c r="O321" s="105"/>
      <c r="P321" s="105"/>
    </row>
    <row r="322" spans="12:16" x14ac:dyDescent="0.25">
      <c r="L322" s="102"/>
      <c r="M322" s="102"/>
      <c r="O322" s="105"/>
      <c r="P322" s="105"/>
    </row>
    <row r="323" spans="12:16" x14ac:dyDescent="0.25">
      <c r="L323" s="102"/>
      <c r="M323" s="102"/>
      <c r="O323" s="105"/>
      <c r="P323" s="105"/>
    </row>
    <row r="324" spans="12:16" x14ac:dyDescent="0.25">
      <c r="L324" s="102"/>
      <c r="M324" s="102"/>
      <c r="O324" s="105"/>
      <c r="P324" s="105"/>
    </row>
    <row r="325" spans="12:16" x14ac:dyDescent="0.25">
      <c r="L325" s="102"/>
      <c r="M325" s="102"/>
      <c r="O325" s="105"/>
      <c r="P325" s="105"/>
    </row>
    <row r="326" spans="12:16" x14ac:dyDescent="0.25">
      <c r="L326" s="102"/>
      <c r="M326" s="102"/>
      <c r="O326" s="105"/>
      <c r="P326" s="105"/>
    </row>
    <row r="327" spans="12:16" x14ac:dyDescent="0.25">
      <c r="L327" s="102"/>
      <c r="M327" s="102"/>
      <c r="O327" s="105"/>
      <c r="P327" s="105"/>
    </row>
    <row r="328" spans="12:16" x14ac:dyDescent="0.25">
      <c r="L328" s="102"/>
      <c r="M328" s="102"/>
      <c r="O328" s="105"/>
      <c r="P328" s="105"/>
    </row>
    <row r="329" spans="12:16" x14ac:dyDescent="0.25">
      <c r="L329" s="102"/>
      <c r="M329" s="102"/>
      <c r="O329" s="105"/>
      <c r="P329" s="105"/>
    </row>
    <row r="330" spans="12:16" x14ac:dyDescent="0.25">
      <c r="L330" s="102"/>
      <c r="M330" s="102"/>
      <c r="O330" s="105"/>
      <c r="P330" s="105"/>
    </row>
    <row r="331" spans="12:16" x14ac:dyDescent="0.25">
      <c r="L331" s="102"/>
      <c r="M331" s="102"/>
      <c r="O331" s="105"/>
      <c r="P331" s="105"/>
    </row>
    <row r="332" spans="12:16" x14ac:dyDescent="0.25">
      <c r="L332" s="102"/>
      <c r="M332" s="102"/>
      <c r="O332" s="105"/>
      <c r="P332" s="105"/>
    </row>
    <row r="333" spans="12:16" x14ac:dyDescent="0.25">
      <c r="L333" s="102"/>
      <c r="M333" s="102"/>
      <c r="O333" s="105"/>
      <c r="P333" s="105"/>
    </row>
    <row r="334" spans="12:16" x14ac:dyDescent="0.25">
      <c r="L334" s="102"/>
      <c r="M334" s="102"/>
      <c r="O334" s="105"/>
      <c r="P334" s="105"/>
    </row>
    <row r="335" spans="12:16" x14ac:dyDescent="0.25">
      <c r="L335" s="102"/>
      <c r="M335" s="102"/>
      <c r="O335" s="105"/>
      <c r="P335" s="105"/>
    </row>
    <row r="336" spans="12:16" x14ac:dyDescent="0.25">
      <c r="L336" s="102"/>
      <c r="M336" s="102"/>
      <c r="O336" s="105"/>
      <c r="P336" s="105"/>
    </row>
    <row r="337" spans="12:16" x14ac:dyDescent="0.25">
      <c r="L337" s="102"/>
      <c r="M337" s="102"/>
      <c r="O337" s="105"/>
      <c r="P337" s="105"/>
    </row>
    <row r="338" spans="12:16" x14ac:dyDescent="0.25">
      <c r="L338" s="102"/>
      <c r="M338" s="102"/>
      <c r="O338" s="105"/>
      <c r="P338" s="105"/>
    </row>
    <row r="339" spans="12:16" x14ac:dyDescent="0.25">
      <c r="L339" s="102"/>
      <c r="M339" s="102"/>
      <c r="O339" s="105"/>
      <c r="P339" s="105"/>
    </row>
    <row r="340" spans="12:16" x14ac:dyDescent="0.25">
      <c r="L340" s="102"/>
      <c r="M340" s="102"/>
      <c r="O340" s="105"/>
      <c r="P340" s="105"/>
    </row>
    <row r="341" spans="12:16" x14ac:dyDescent="0.25">
      <c r="L341" s="102"/>
      <c r="M341" s="102"/>
      <c r="O341" s="105"/>
      <c r="P341" s="105"/>
    </row>
    <row r="342" spans="12:16" x14ac:dyDescent="0.25">
      <c r="L342" s="102"/>
      <c r="M342" s="102"/>
      <c r="O342" s="105"/>
      <c r="P342" s="105"/>
    </row>
    <row r="343" spans="12:16" x14ac:dyDescent="0.25">
      <c r="L343" s="102"/>
      <c r="M343" s="102"/>
      <c r="O343" s="105"/>
      <c r="P343" s="105"/>
    </row>
    <row r="344" spans="12:16" x14ac:dyDescent="0.25">
      <c r="L344" s="102"/>
      <c r="M344" s="102"/>
      <c r="O344" s="105"/>
      <c r="P344" s="105"/>
    </row>
    <row r="345" spans="12:16" x14ac:dyDescent="0.25">
      <c r="L345" s="102"/>
      <c r="M345" s="102"/>
      <c r="O345" s="105"/>
      <c r="P345" s="105"/>
    </row>
    <row r="346" spans="12:16" x14ac:dyDescent="0.25">
      <c r="L346" s="102"/>
      <c r="M346" s="102"/>
      <c r="O346" s="105"/>
      <c r="P346" s="105"/>
    </row>
    <row r="347" spans="12:16" x14ac:dyDescent="0.25">
      <c r="L347" s="102"/>
      <c r="M347" s="102"/>
      <c r="O347" s="105"/>
      <c r="P347" s="105"/>
    </row>
    <row r="348" spans="12:16" x14ac:dyDescent="0.25">
      <c r="L348" s="102"/>
      <c r="M348" s="102"/>
      <c r="O348" s="105"/>
      <c r="P348" s="105"/>
    </row>
    <row r="349" spans="12:16" x14ac:dyDescent="0.25">
      <c r="L349" s="102"/>
      <c r="M349" s="102"/>
      <c r="O349" s="105"/>
      <c r="P349" s="105"/>
    </row>
    <row r="350" spans="12:16" x14ac:dyDescent="0.25">
      <c r="L350" s="102"/>
      <c r="M350" s="102"/>
      <c r="O350" s="105"/>
      <c r="P350" s="105"/>
    </row>
    <row r="351" spans="12:16" x14ac:dyDescent="0.25">
      <c r="L351" s="102"/>
      <c r="M351" s="102"/>
      <c r="O351" s="105"/>
      <c r="P351" s="105"/>
    </row>
    <row r="352" spans="12:16" x14ac:dyDescent="0.25">
      <c r="L352" s="102"/>
      <c r="M352" s="102"/>
      <c r="O352" s="105"/>
      <c r="P352" s="105"/>
    </row>
    <row r="353" spans="12:16" x14ac:dyDescent="0.25">
      <c r="L353" s="102"/>
      <c r="M353" s="102"/>
      <c r="O353" s="105"/>
      <c r="P353" s="105"/>
    </row>
    <row r="354" spans="12:16" x14ac:dyDescent="0.25">
      <c r="L354" s="102"/>
      <c r="M354" s="102"/>
      <c r="O354" s="105"/>
      <c r="P354" s="105"/>
    </row>
    <row r="355" spans="12:16" x14ac:dyDescent="0.25">
      <c r="L355" s="102"/>
      <c r="M355" s="102"/>
      <c r="O355" s="105"/>
      <c r="P355" s="105"/>
    </row>
    <row r="356" spans="12:16" x14ac:dyDescent="0.25">
      <c r="L356" s="102"/>
      <c r="M356" s="102"/>
      <c r="O356" s="105"/>
      <c r="P356" s="105"/>
    </row>
    <row r="357" spans="12:16" x14ac:dyDescent="0.25">
      <c r="L357" s="102"/>
      <c r="M357" s="102"/>
      <c r="O357" s="105"/>
      <c r="P357" s="105"/>
    </row>
    <row r="358" spans="12:16" x14ac:dyDescent="0.25">
      <c r="L358" s="102"/>
      <c r="M358" s="102"/>
      <c r="O358" s="105"/>
      <c r="P358" s="105"/>
    </row>
    <row r="359" spans="12:16" x14ac:dyDescent="0.25">
      <c r="L359" s="102"/>
      <c r="M359" s="102"/>
      <c r="O359" s="105"/>
      <c r="P359" s="105"/>
    </row>
    <row r="360" spans="12:16" x14ac:dyDescent="0.25">
      <c r="L360" s="102"/>
      <c r="M360" s="102"/>
      <c r="O360" s="105"/>
      <c r="P360" s="105"/>
    </row>
    <row r="361" spans="12:16" x14ac:dyDescent="0.25">
      <c r="L361" s="102"/>
      <c r="M361" s="102"/>
      <c r="O361" s="105"/>
      <c r="P361" s="105"/>
    </row>
    <row r="362" spans="12:16" x14ac:dyDescent="0.25">
      <c r="L362" s="102"/>
      <c r="M362" s="102"/>
      <c r="O362" s="105"/>
      <c r="P362" s="105"/>
    </row>
    <row r="363" spans="12:16" x14ac:dyDescent="0.25">
      <c r="L363" s="102"/>
      <c r="M363" s="102"/>
      <c r="O363" s="105"/>
      <c r="P363" s="105"/>
    </row>
    <row r="364" spans="12:16" x14ac:dyDescent="0.25">
      <c r="L364" s="102"/>
      <c r="M364" s="102"/>
      <c r="O364" s="105"/>
      <c r="P364" s="105"/>
    </row>
    <row r="365" spans="12:16" x14ac:dyDescent="0.25">
      <c r="L365" s="102"/>
      <c r="M365" s="102"/>
      <c r="O365" s="105"/>
      <c r="P365" s="105"/>
    </row>
    <row r="366" spans="12:16" x14ac:dyDescent="0.25">
      <c r="L366" s="102"/>
      <c r="M366" s="102"/>
      <c r="O366" s="105"/>
      <c r="P366" s="105"/>
    </row>
    <row r="367" spans="12:16" x14ac:dyDescent="0.25">
      <c r="L367" s="102"/>
      <c r="M367" s="102"/>
      <c r="O367" s="105"/>
      <c r="P367" s="105"/>
    </row>
    <row r="368" spans="12:16" x14ac:dyDescent="0.25">
      <c r="L368" s="102"/>
      <c r="M368" s="102"/>
      <c r="O368" s="105"/>
      <c r="P368" s="105"/>
    </row>
    <row r="369" spans="12:16" x14ac:dyDescent="0.25">
      <c r="L369" s="102"/>
      <c r="M369" s="102"/>
      <c r="O369" s="105"/>
      <c r="P369" s="105"/>
    </row>
    <row r="370" spans="12:16" x14ac:dyDescent="0.25">
      <c r="L370" s="102"/>
      <c r="M370" s="102"/>
      <c r="O370" s="105"/>
      <c r="P370" s="105"/>
    </row>
    <row r="371" spans="12:16" x14ac:dyDescent="0.25">
      <c r="L371" s="102"/>
      <c r="M371" s="102"/>
      <c r="O371" s="105"/>
      <c r="P371" s="105"/>
    </row>
    <row r="372" spans="12:16" x14ac:dyDescent="0.25">
      <c r="L372" s="102"/>
      <c r="M372" s="102"/>
      <c r="O372" s="105"/>
      <c r="P372" s="105"/>
    </row>
    <row r="373" spans="12:16" x14ac:dyDescent="0.25">
      <c r="L373" s="102"/>
      <c r="M373" s="102"/>
      <c r="O373" s="105"/>
      <c r="P373" s="105"/>
    </row>
    <row r="374" spans="12:16" x14ac:dyDescent="0.25">
      <c r="L374" s="102"/>
      <c r="M374" s="102"/>
      <c r="O374" s="105"/>
      <c r="P374" s="105"/>
    </row>
    <row r="375" spans="12:16" x14ac:dyDescent="0.25">
      <c r="L375" s="102"/>
      <c r="M375" s="102"/>
      <c r="O375" s="105"/>
      <c r="P375" s="105"/>
    </row>
    <row r="376" spans="12:16" x14ac:dyDescent="0.25">
      <c r="L376" s="102"/>
      <c r="M376" s="102"/>
      <c r="O376" s="105"/>
      <c r="P376" s="105"/>
    </row>
    <row r="377" spans="12:16" x14ac:dyDescent="0.25">
      <c r="L377" s="102"/>
      <c r="M377" s="102"/>
      <c r="O377" s="105"/>
      <c r="P377" s="105"/>
    </row>
    <row r="378" spans="12:16" x14ac:dyDescent="0.25">
      <c r="L378" s="102"/>
      <c r="M378" s="102"/>
      <c r="O378" s="105"/>
      <c r="P378" s="105"/>
    </row>
    <row r="379" spans="12:16" x14ac:dyDescent="0.25">
      <c r="L379" s="102"/>
      <c r="M379" s="102"/>
      <c r="O379" s="105"/>
      <c r="P379" s="105"/>
    </row>
    <row r="380" spans="12:16" x14ac:dyDescent="0.25">
      <c r="L380" s="102"/>
      <c r="M380" s="102"/>
      <c r="O380" s="105"/>
      <c r="P380" s="105"/>
    </row>
    <row r="381" spans="12:16" x14ac:dyDescent="0.25">
      <c r="L381" s="102"/>
      <c r="M381" s="102"/>
      <c r="O381" s="105"/>
      <c r="P381" s="105"/>
    </row>
    <row r="382" spans="12:16" x14ac:dyDescent="0.25">
      <c r="L382" s="102"/>
      <c r="M382" s="102"/>
      <c r="O382" s="105"/>
      <c r="P382" s="105"/>
    </row>
    <row r="383" spans="12:16" x14ac:dyDescent="0.25">
      <c r="L383" s="102"/>
      <c r="M383" s="102"/>
      <c r="O383" s="105"/>
      <c r="P383" s="105"/>
    </row>
    <row r="384" spans="12:16" x14ac:dyDescent="0.25">
      <c r="L384" s="102"/>
      <c r="M384" s="102"/>
      <c r="O384" s="105"/>
      <c r="P384" s="105"/>
    </row>
    <row r="385" spans="12:16" x14ac:dyDescent="0.25">
      <c r="L385" s="102"/>
      <c r="M385" s="102"/>
      <c r="O385" s="105"/>
      <c r="P385" s="105"/>
    </row>
    <row r="386" spans="12:16" x14ac:dyDescent="0.25">
      <c r="L386" s="102"/>
      <c r="M386" s="102"/>
      <c r="O386" s="105"/>
      <c r="P386" s="105"/>
    </row>
    <row r="387" spans="12:16" x14ac:dyDescent="0.25">
      <c r="L387" s="102"/>
      <c r="M387" s="102"/>
      <c r="O387" s="105"/>
      <c r="P387" s="105"/>
    </row>
    <row r="388" spans="12:16" x14ac:dyDescent="0.25">
      <c r="L388" s="102"/>
      <c r="M388" s="102"/>
      <c r="O388" s="105"/>
      <c r="P388" s="105"/>
    </row>
    <row r="389" spans="12:16" x14ac:dyDescent="0.25">
      <c r="L389" s="102"/>
      <c r="M389" s="102"/>
      <c r="O389" s="105"/>
      <c r="P389" s="105"/>
    </row>
    <row r="390" spans="12:16" x14ac:dyDescent="0.25">
      <c r="L390" s="102"/>
      <c r="M390" s="102"/>
      <c r="O390" s="105"/>
      <c r="P390" s="105"/>
    </row>
    <row r="391" spans="12:16" x14ac:dyDescent="0.25">
      <c r="L391" s="102"/>
      <c r="M391" s="102"/>
      <c r="O391" s="105"/>
      <c r="P391" s="105"/>
    </row>
    <row r="392" spans="12:16" x14ac:dyDescent="0.25">
      <c r="L392" s="102"/>
      <c r="M392" s="102"/>
      <c r="O392" s="105"/>
      <c r="P392" s="105"/>
    </row>
    <row r="393" spans="12:16" x14ac:dyDescent="0.25">
      <c r="L393" s="102"/>
      <c r="M393" s="102"/>
      <c r="O393" s="105"/>
      <c r="P393" s="105"/>
    </row>
    <row r="394" spans="12:16" x14ac:dyDescent="0.25">
      <c r="L394" s="102"/>
      <c r="M394" s="102"/>
      <c r="O394" s="105"/>
      <c r="P394" s="105"/>
    </row>
    <row r="395" spans="12:16" x14ac:dyDescent="0.25">
      <c r="L395" s="102"/>
      <c r="M395" s="102"/>
      <c r="O395" s="105"/>
      <c r="P395" s="105"/>
    </row>
    <row r="396" spans="12:16" x14ac:dyDescent="0.25">
      <c r="L396" s="102"/>
      <c r="M396" s="102"/>
      <c r="O396" s="105"/>
      <c r="P396" s="105"/>
    </row>
    <row r="397" spans="12:16" x14ac:dyDescent="0.25">
      <c r="L397" s="102"/>
      <c r="M397" s="102"/>
      <c r="O397" s="105"/>
      <c r="P397" s="105"/>
    </row>
    <row r="398" spans="12:16" x14ac:dyDescent="0.25">
      <c r="L398" s="102"/>
      <c r="M398" s="102"/>
      <c r="O398" s="105"/>
      <c r="P398" s="105"/>
    </row>
    <row r="399" spans="12:16" x14ac:dyDescent="0.25">
      <c r="L399" s="102"/>
      <c r="M399" s="102"/>
      <c r="O399" s="105"/>
      <c r="P399" s="105"/>
    </row>
    <row r="400" spans="12:16" x14ac:dyDescent="0.25">
      <c r="L400" s="102"/>
      <c r="M400" s="102"/>
      <c r="O400" s="105"/>
      <c r="P400" s="105"/>
    </row>
    <row r="401" spans="12:16" x14ac:dyDescent="0.25">
      <c r="L401" s="102"/>
      <c r="M401" s="102"/>
      <c r="O401" s="105"/>
      <c r="P401" s="105"/>
    </row>
    <row r="402" spans="12:16" x14ac:dyDescent="0.25">
      <c r="L402" s="102"/>
      <c r="M402" s="102"/>
      <c r="O402" s="105"/>
      <c r="P402" s="105"/>
    </row>
    <row r="403" spans="12:16" x14ac:dyDescent="0.25">
      <c r="L403" s="102"/>
      <c r="M403" s="102"/>
      <c r="O403" s="105"/>
      <c r="P403" s="105"/>
    </row>
    <row r="404" spans="12:16" x14ac:dyDescent="0.25">
      <c r="L404" s="102"/>
      <c r="M404" s="102"/>
      <c r="O404" s="105"/>
      <c r="P404" s="105"/>
    </row>
    <row r="405" spans="12:16" x14ac:dyDescent="0.25">
      <c r="L405" s="102"/>
      <c r="M405" s="102"/>
      <c r="O405" s="105"/>
      <c r="P405" s="105"/>
    </row>
    <row r="406" spans="12:16" x14ac:dyDescent="0.25">
      <c r="L406" s="102"/>
      <c r="M406" s="102"/>
      <c r="O406" s="105"/>
      <c r="P406" s="105"/>
    </row>
    <row r="407" spans="12:16" x14ac:dyDescent="0.25">
      <c r="L407" s="102"/>
      <c r="M407" s="102"/>
      <c r="O407" s="105"/>
      <c r="P407" s="105"/>
    </row>
    <row r="408" spans="12:16" x14ac:dyDescent="0.25">
      <c r="L408" s="102"/>
      <c r="M408" s="102"/>
      <c r="O408" s="105"/>
      <c r="P408" s="105"/>
    </row>
    <row r="409" spans="12:16" x14ac:dyDescent="0.25">
      <c r="L409" s="102"/>
      <c r="M409" s="102"/>
      <c r="O409" s="105"/>
      <c r="P409" s="105"/>
    </row>
    <row r="410" spans="12:16" x14ac:dyDescent="0.25">
      <c r="L410" s="102"/>
      <c r="M410" s="102"/>
      <c r="O410" s="105"/>
      <c r="P410" s="105"/>
    </row>
    <row r="411" spans="12:16" x14ac:dyDescent="0.25">
      <c r="L411" s="102"/>
      <c r="M411" s="102"/>
      <c r="O411" s="105"/>
      <c r="P411" s="105"/>
    </row>
    <row r="412" spans="12:16" x14ac:dyDescent="0.25">
      <c r="L412" s="102"/>
      <c r="M412" s="102"/>
      <c r="O412" s="105"/>
      <c r="P412" s="105"/>
    </row>
    <row r="413" spans="12:16" x14ac:dyDescent="0.25">
      <c r="L413" s="102"/>
      <c r="M413" s="102"/>
      <c r="O413" s="105"/>
      <c r="P413" s="105"/>
    </row>
    <row r="414" spans="12:16" x14ac:dyDescent="0.25">
      <c r="L414" s="102"/>
      <c r="M414" s="102"/>
      <c r="O414" s="105"/>
      <c r="P414" s="105"/>
    </row>
    <row r="415" spans="12:16" x14ac:dyDescent="0.25">
      <c r="L415" s="102"/>
      <c r="M415" s="102"/>
      <c r="O415" s="105"/>
      <c r="P415" s="105"/>
    </row>
    <row r="416" spans="12:16" x14ac:dyDescent="0.25">
      <c r="L416" s="102"/>
      <c r="M416" s="102"/>
      <c r="O416" s="105"/>
      <c r="P416" s="105"/>
    </row>
    <row r="417" spans="12:16" x14ac:dyDescent="0.25">
      <c r="L417" s="102"/>
      <c r="M417" s="102"/>
      <c r="O417" s="105"/>
      <c r="P417" s="105"/>
    </row>
    <row r="418" spans="12:16" x14ac:dyDescent="0.25">
      <c r="L418" s="102"/>
      <c r="M418" s="102"/>
      <c r="O418" s="105"/>
      <c r="P418" s="105"/>
    </row>
    <row r="419" spans="12:16" x14ac:dyDescent="0.25">
      <c r="L419" s="102"/>
      <c r="M419" s="102"/>
      <c r="O419" s="105"/>
      <c r="P419" s="105"/>
    </row>
    <row r="420" spans="12:16" x14ac:dyDescent="0.25">
      <c r="L420" s="102"/>
      <c r="M420" s="102"/>
      <c r="O420" s="105"/>
      <c r="P420" s="105"/>
    </row>
    <row r="421" spans="12:16" x14ac:dyDescent="0.25">
      <c r="L421" s="102"/>
      <c r="M421" s="102"/>
      <c r="O421" s="105"/>
      <c r="P421" s="105"/>
    </row>
    <row r="422" spans="12:16" x14ac:dyDescent="0.25">
      <c r="L422" s="102"/>
      <c r="M422" s="102"/>
      <c r="O422" s="105"/>
      <c r="P422" s="105"/>
    </row>
    <row r="423" spans="12:16" x14ac:dyDescent="0.25">
      <c r="L423" s="102"/>
      <c r="M423" s="102"/>
      <c r="O423" s="105"/>
      <c r="P423" s="105"/>
    </row>
    <row r="424" spans="12:16" x14ac:dyDescent="0.25">
      <c r="L424" s="102"/>
      <c r="M424" s="102"/>
      <c r="O424" s="105"/>
      <c r="P424" s="105"/>
    </row>
    <row r="425" spans="12:16" x14ac:dyDescent="0.25">
      <c r="L425" s="102"/>
      <c r="M425" s="102"/>
      <c r="O425" s="105"/>
      <c r="P425" s="105"/>
    </row>
    <row r="426" spans="12:16" x14ac:dyDescent="0.25">
      <c r="L426" s="102"/>
      <c r="M426" s="102"/>
      <c r="O426" s="105"/>
      <c r="P426" s="105"/>
    </row>
    <row r="427" spans="12:16" x14ac:dyDescent="0.25">
      <c r="L427" s="102"/>
      <c r="M427" s="102"/>
      <c r="O427" s="105"/>
      <c r="P427" s="105"/>
    </row>
    <row r="428" spans="12:16" x14ac:dyDescent="0.25">
      <c r="L428" s="102"/>
      <c r="M428" s="102"/>
      <c r="O428" s="105"/>
      <c r="P428" s="105"/>
    </row>
    <row r="429" spans="12:16" x14ac:dyDescent="0.25">
      <c r="L429" s="102"/>
      <c r="M429" s="102"/>
      <c r="O429" s="105"/>
      <c r="P429" s="105"/>
    </row>
    <row r="430" spans="12:16" x14ac:dyDescent="0.25">
      <c r="L430" s="102"/>
      <c r="M430" s="102"/>
      <c r="O430" s="105"/>
      <c r="P430" s="105"/>
    </row>
    <row r="431" spans="12:16" x14ac:dyDescent="0.25">
      <c r="L431" s="102"/>
      <c r="M431" s="102"/>
      <c r="O431" s="105"/>
      <c r="P431" s="105"/>
    </row>
    <row r="432" spans="12:16" x14ac:dyDescent="0.25">
      <c r="L432" s="102"/>
      <c r="M432" s="102"/>
      <c r="O432" s="105"/>
      <c r="P432" s="105"/>
    </row>
    <row r="433" spans="12:16" x14ac:dyDescent="0.25">
      <c r="L433" s="102"/>
      <c r="M433" s="102"/>
      <c r="O433" s="105"/>
      <c r="P433" s="105"/>
    </row>
    <row r="434" spans="12:16" x14ac:dyDescent="0.25">
      <c r="L434" s="102"/>
      <c r="M434" s="102"/>
      <c r="O434" s="105"/>
      <c r="P434" s="105"/>
    </row>
    <row r="435" spans="12:16" x14ac:dyDescent="0.25">
      <c r="L435" s="102"/>
      <c r="M435" s="102"/>
      <c r="O435" s="105"/>
      <c r="P435" s="105"/>
    </row>
    <row r="436" spans="12:16" x14ac:dyDescent="0.25">
      <c r="L436" s="102"/>
      <c r="M436" s="102"/>
      <c r="O436" s="105"/>
      <c r="P436" s="105"/>
    </row>
    <row r="437" spans="12:16" x14ac:dyDescent="0.25">
      <c r="L437" s="102"/>
      <c r="M437" s="102"/>
      <c r="O437" s="105"/>
      <c r="P437" s="105"/>
    </row>
    <row r="438" spans="12:16" x14ac:dyDescent="0.25">
      <c r="L438" s="102"/>
      <c r="M438" s="102"/>
      <c r="O438" s="105"/>
      <c r="P438" s="105"/>
    </row>
    <row r="439" spans="12:16" x14ac:dyDescent="0.25">
      <c r="L439" s="102"/>
      <c r="M439" s="102"/>
      <c r="O439" s="105"/>
      <c r="P439" s="105"/>
    </row>
    <row r="440" spans="12:16" x14ac:dyDescent="0.25">
      <c r="L440" s="102"/>
      <c r="M440" s="102"/>
      <c r="O440" s="105"/>
      <c r="P440" s="105"/>
    </row>
    <row r="441" spans="12:16" x14ac:dyDescent="0.25">
      <c r="L441" s="102"/>
      <c r="M441" s="102"/>
      <c r="O441" s="105"/>
      <c r="P441" s="105"/>
    </row>
    <row r="442" spans="12:16" x14ac:dyDescent="0.25">
      <c r="L442" s="102"/>
      <c r="M442" s="102"/>
      <c r="O442" s="105"/>
      <c r="P442" s="105"/>
    </row>
    <row r="443" spans="12:16" x14ac:dyDescent="0.25">
      <c r="L443" s="102"/>
      <c r="M443" s="102"/>
      <c r="O443" s="105"/>
      <c r="P443" s="105"/>
    </row>
    <row r="444" spans="12:16" x14ac:dyDescent="0.25">
      <c r="L444" s="102"/>
      <c r="M444" s="102"/>
      <c r="O444" s="105"/>
      <c r="P444" s="105"/>
    </row>
    <row r="445" spans="12:16" x14ac:dyDescent="0.25">
      <c r="L445" s="102"/>
      <c r="M445" s="102"/>
      <c r="O445" s="105"/>
      <c r="P445" s="105"/>
    </row>
    <row r="446" spans="12:16" x14ac:dyDescent="0.25">
      <c r="L446" s="102"/>
      <c r="M446" s="102"/>
      <c r="O446" s="105"/>
      <c r="P446" s="105"/>
    </row>
    <row r="447" spans="12:16" x14ac:dyDescent="0.25">
      <c r="L447" s="102"/>
      <c r="M447" s="102"/>
      <c r="O447" s="105"/>
      <c r="P447" s="105"/>
    </row>
    <row r="448" spans="12:16" x14ac:dyDescent="0.25">
      <c r="L448" s="102"/>
      <c r="M448" s="102"/>
      <c r="O448" s="105"/>
      <c r="P448" s="105"/>
    </row>
    <row r="449" spans="12:16" x14ac:dyDescent="0.25">
      <c r="L449" s="102"/>
      <c r="M449" s="102"/>
      <c r="O449" s="105"/>
      <c r="P449" s="105"/>
    </row>
    <row r="450" spans="12:16" x14ac:dyDescent="0.25">
      <c r="L450" s="102"/>
      <c r="M450" s="102"/>
      <c r="O450" s="105"/>
      <c r="P450" s="105"/>
    </row>
    <row r="451" spans="12:16" x14ac:dyDescent="0.25">
      <c r="L451" s="102"/>
      <c r="M451" s="102"/>
      <c r="O451" s="105"/>
      <c r="P451" s="105"/>
    </row>
    <row r="452" spans="12:16" x14ac:dyDescent="0.25">
      <c r="L452" s="102"/>
      <c r="M452" s="102"/>
      <c r="O452" s="105"/>
      <c r="P452" s="105"/>
    </row>
    <row r="453" spans="12:16" x14ac:dyDescent="0.25">
      <c r="L453" s="102"/>
      <c r="M453" s="102"/>
      <c r="O453" s="105"/>
      <c r="P453" s="105"/>
    </row>
    <row r="454" spans="12:16" x14ac:dyDescent="0.25">
      <c r="L454" s="102"/>
      <c r="M454" s="102"/>
      <c r="O454" s="105"/>
      <c r="P454" s="105"/>
    </row>
    <row r="455" spans="12:16" x14ac:dyDescent="0.25">
      <c r="L455" s="102"/>
      <c r="M455" s="102"/>
      <c r="O455" s="105"/>
      <c r="P455" s="105"/>
    </row>
    <row r="456" spans="12:16" x14ac:dyDescent="0.25">
      <c r="L456" s="102"/>
      <c r="M456" s="102"/>
      <c r="O456" s="105"/>
      <c r="P456" s="105"/>
    </row>
    <row r="457" spans="12:16" x14ac:dyDescent="0.25">
      <c r="L457" s="102"/>
      <c r="M457" s="102"/>
      <c r="O457" s="105"/>
      <c r="P457" s="105"/>
    </row>
    <row r="458" spans="12:16" x14ac:dyDescent="0.25">
      <c r="L458" s="102"/>
      <c r="M458" s="102"/>
      <c r="O458" s="105"/>
      <c r="P458" s="105"/>
    </row>
    <row r="459" spans="12:16" x14ac:dyDescent="0.25">
      <c r="L459" s="102"/>
      <c r="M459" s="102"/>
      <c r="O459" s="105"/>
      <c r="P459" s="105"/>
    </row>
    <row r="460" spans="12:16" x14ac:dyDescent="0.25">
      <c r="L460" s="102"/>
      <c r="M460" s="102"/>
      <c r="O460" s="105"/>
      <c r="P460" s="105"/>
    </row>
    <row r="461" spans="12:16" x14ac:dyDescent="0.25">
      <c r="L461" s="102"/>
      <c r="M461" s="102"/>
      <c r="O461" s="105"/>
      <c r="P461" s="105"/>
    </row>
    <row r="462" spans="12:16" x14ac:dyDescent="0.25">
      <c r="L462" s="102"/>
      <c r="M462" s="102"/>
      <c r="O462" s="105"/>
      <c r="P462" s="105"/>
    </row>
    <row r="463" spans="12:16" x14ac:dyDescent="0.25">
      <c r="L463" s="102"/>
      <c r="M463" s="102"/>
      <c r="O463" s="105"/>
      <c r="P463" s="105"/>
    </row>
    <row r="464" spans="12:16" x14ac:dyDescent="0.25">
      <c r="L464" s="102"/>
      <c r="M464" s="102"/>
      <c r="O464" s="105"/>
      <c r="P464" s="105"/>
    </row>
    <row r="465" spans="12:16" x14ac:dyDescent="0.25">
      <c r="L465" s="102"/>
      <c r="M465" s="102"/>
      <c r="O465" s="105"/>
      <c r="P465" s="105"/>
    </row>
    <row r="466" spans="12:16" x14ac:dyDescent="0.25">
      <c r="L466" s="102"/>
      <c r="M466" s="102"/>
      <c r="O466" s="105"/>
      <c r="P466" s="105"/>
    </row>
    <row r="467" spans="12:16" x14ac:dyDescent="0.25">
      <c r="L467" s="102"/>
      <c r="M467" s="102"/>
      <c r="O467" s="105"/>
      <c r="P467" s="105"/>
    </row>
    <row r="468" spans="12:16" x14ac:dyDescent="0.25">
      <c r="L468" s="102"/>
      <c r="M468" s="102"/>
      <c r="O468" s="105"/>
      <c r="P468" s="105"/>
    </row>
    <row r="469" spans="12:16" x14ac:dyDescent="0.25">
      <c r="L469" s="102"/>
      <c r="M469" s="102"/>
      <c r="O469" s="105"/>
      <c r="P469" s="105"/>
    </row>
    <row r="470" spans="12:16" x14ac:dyDescent="0.25">
      <c r="L470" s="102"/>
      <c r="M470" s="102"/>
      <c r="O470" s="105"/>
      <c r="P470" s="105"/>
    </row>
    <row r="471" spans="12:16" x14ac:dyDescent="0.25">
      <c r="L471" s="102"/>
      <c r="M471" s="102"/>
      <c r="O471" s="105"/>
      <c r="P471" s="105"/>
    </row>
    <row r="472" spans="12:16" x14ac:dyDescent="0.25">
      <c r="L472" s="102"/>
      <c r="M472" s="102"/>
      <c r="O472" s="105"/>
      <c r="P472" s="105"/>
    </row>
    <row r="473" spans="12:16" x14ac:dyDescent="0.25">
      <c r="L473" s="102"/>
      <c r="M473" s="102"/>
      <c r="O473" s="105"/>
      <c r="P473" s="105"/>
    </row>
    <row r="474" spans="12:16" x14ac:dyDescent="0.25">
      <c r="L474" s="102"/>
      <c r="M474" s="102"/>
      <c r="O474" s="105"/>
      <c r="P474" s="105"/>
    </row>
    <row r="475" spans="12:16" x14ac:dyDescent="0.25">
      <c r="L475" s="102"/>
      <c r="M475" s="102"/>
      <c r="O475" s="105"/>
      <c r="P475" s="105"/>
    </row>
    <row r="476" spans="12:16" x14ac:dyDescent="0.25">
      <c r="L476" s="102"/>
      <c r="M476" s="102"/>
      <c r="O476" s="105"/>
      <c r="P476" s="105"/>
    </row>
    <row r="477" spans="12:16" x14ac:dyDescent="0.25">
      <c r="L477" s="102"/>
      <c r="M477" s="102"/>
      <c r="O477" s="105"/>
      <c r="P477" s="105"/>
    </row>
    <row r="478" spans="12:16" x14ac:dyDescent="0.25">
      <c r="L478" s="102"/>
      <c r="M478" s="102"/>
      <c r="O478" s="105"/>
      <c r="P478" s="105"/>
    </row>
    <row r="479" spans="12:16" x14ac:dyDescent="0.25">
      <c r="L479" s="102"/>
      <c r="M479" s="102"/>
      <c r="O479" s="105"/>
      <c r="P479" s="105"/>
    </row>
    <row r="480" spans="12:16" x14ac:dyDescent="0.25">
      <c r="L480" s="102"/>
      <c r="M480" s="102"/>
      <c r="O480" s="105"/>
      <c r="P480" s="105"/>
    </row>
    <row r="481" spans="12:16" x14ac:dyDescent="0.25">
      <c r="L481" s="102"/>
      <c r="M481" s="102"/>
      <c r="O481" s="105"/>
      <c r="P481" s="105"/>
    </row>
    <row r="482" spans="12:16" x14ac:dyDescent="0.25">
      <c r="L482" s="102"/>
      <c r="M482" s="102"/>
      <c r="O482" s="105"/>
      <c r="P482" s="105"/>
    </row>
    <row r="483" spans="12:16" x14ac:dyDescent="0.25">
      <c r="L483" s="102"/>
      <c r="M483" s="102"/>
      <c r="O483" s="105"/>
      <c r="P483" s="105"/>
    </row>
    <row r="484" spans="12:16" x14ac:dyDescent="0.25">
      <c r="L484" s="102"/>
      <c r="M484" s="102"/>
      <c r="O484" s="105"/>
      <c r="P484" s="105"/>
    </row>
    <row r="485" spans="12:16" x14ac:dyDescent="0.25">
      <c r="L485" s="102"/>
      <c r="M485" s="102"/>
      <c r="O485" s="105"/>
      <c r="P485" s="105"/>
    </row>
    <row r="486" spans="12:16" x14ac:dyDescent="0.25">
      <c r="L486" s="102"/>
      <c r="M486" s="102"/>
      <c r="O486" s="105"/>
      <c r="P486" s="105"/>
    </row>
    <row r="487" spans="12:16" x14ac:dyDescent="0.25">
      <c r="L487" s="102"/>
      <c r="M487" s="102"/>
      <c r="O487" s="105"/>
      <c r="P487" s="105"/>
    </row>
    <row r="488" spans="12:16" x14ac:dyDescent="0.25">
      <c r="L488" s="102"/>
      <c r="M488" s="102"/>
      <c r="O488" s="105"/>
      <c r="P488" s="105"/>
    </row>
    <row r="489" spans="12:16" x14ac:dyDescent="0.25">
      <c r="L489" s="102"/>
      <c r="M489" s="102"/>
      <c r="O489" s="105"/>
      <c r="P489" s="105"/>
    </row>
    <row r="490" spans="12:16" x14ac:dyDescent="0.25">
      <c r="L490" s="102"/>
      <c r="M490" s="102"/>
      <c r="O490" s="105"/>
      <c r="P490" s="105"/>
    </row>
    <row r="491" spans="12:16" x14ac:dyDescent="0.25">
      <c r="L491" s="102"/>
      <c r="M491" s="102"/>
      <c r="O491" s="105"/>
      <c r="P491" s="105"/>
    </row>
    <row r="492" spans="12:16" x14ac:dyDescent="0.25">
      <c r="L492" s="102"/>
      <c r="M492" s="102"/>
      <c r="O492" s="105"/>
      <c r="P492" s="105"/>
    </row>
    <row r="493" spans="12:16" x14ac:dyDescent="0.25">
      <c r="L493" s="102"/>
      <c r="M493" s="102"/>
      <c r="O493" s="105"/>
      <c r="P493" s="105"/>
    </row>
    <row r="494" spans="12:16" x14ac:dyDescent="0.25">
      <c r="L494" s="102"/>
      <c r="M494" s="102"/>
      <c r="O494" s="105"/>
      <c r="P494" s="105"/>
    </row>
    <row r="495" spans="12:16" x14ac:dyDescent="0.25">
      <c r="L495" s="102"/>
      <c r="M495" s="102"/>
      <c r="O495" s="105"/>
      <c r="P495" s="105"/>
    </row>
    <row r="496" spans="12:16" x14ac:dyDescent="0.25">
      <c r="L496" s="102"/>
      <c r="M496" s="102"/>
      <c r="O496" s="105"/>
      <c r="P496" s="105"/>
    </row>
    <row r="497" spans="12:16" x14ac:dyDescent="0.25">
      <c r="L497" s="102"/>
      <c r="M497" s="102"/>
      <c r="O497" s="105"/>
      <c r="P497" s="105"/>
    </row>
    <row r="498" spans="12:16" x14ac:dyDescent="0.25">
      <c r="L498" s="102"/>
      <c r="M498" s="102"/>
      <c r="O498" s="105"/>
      <c r="P498" s="105"/>
    </row>
    <row r="499" spans="12:16" x14ac:dyDescent="0.25">
      <c r="L499" s="102"/>
      <c r="M499" s="102"/>
      <c r="O499" s="105"/>
      <c r="P499" s="105"/>
    </row>
    <row r="500" spans="12:16" x14ac:dyDescent="0.25">
      <c r="L500" s="102"/>
      <c r="M500" s="102"/>
      <c r="O500" s="105"/>
      <c r="P500" s="105"/>
    </row>
    <row r="501" spans="12:16" x14ac:dyDescent="0.25">
      <c r="L501" s="102"/>
      <c r="M501" s="102"/>
      <c r="O501" s="105"/>
      <c r="P501" s="105"/>
    </row>
    <row r="502" spans="12:16" x14ac:dyDescent="0.25">
      <c r="L502" s="102"/>
      <c r="M502" s="102"/>
      <c r="O502" s="105"/>
      <c r="P502" s="105"/>
    </row>
    <row r="503" spans="12:16" x14ac:dyDescent="0.25">
      <c r="L503" s="102"/>
      <c r="M503" s="102"/>
      <c r="O503" s="105"/>
      <c r="P503" s="105"/>
    </row>
    <row r="504" spans="12:16" x14ac:dyDescent="0.25">
      <c r="L504" s="102"/>
      <c r="M504" s="102"/>
      <c r="O504" s="105"/>
      <c r="P504" s="105"/>
    </row>
    <row r="505" spans="12:16" x14ac:dyDescent="0.25">
      <c r="L505" s="102"/>
      <c r="M505" s="102"/>
      <c r="O505" s="105"/>
      <c r="P505" s="105"/>
    </row>
    <row r="506" spans="12:16" x14ac:dyDescent="0.25">
      <c r="L506" s="102"/>
      <c r="M506" s="102"/>
      <c r="O506" s="105"/>
      <c r="P506" s="105"/>
    </row>
    <row r="507" spans="12:16" x14ac:dyDescent="0.25">
      <c r="L507" s="102"/>
      <c r="M507" s="102"/>
      <c r="O507" s="105"/>
      <c r="P507" s="105"/>
    </row>
    <row r="508" spans="12:16" x14ac:dyDescent="0.25">
      <c r="L508" s="102"/>
      <c r="M508" s="102"/>
      <c r="O508" s="105"/>
      <c r="P508" s="105"/>
    </row>
    <row r="509" spans="12:16" x14ac:dyDescent="0.25">
      <c r="L509" s="102"/>
      <c r="M509" s="102"/>
      <c r="O509" s="105"/>
      <c r="P509" s="105"/>
    </row>
    <row r="510" spans="12:16" x14ac:dyDescent="0.25">
      <c r="L510" s="102"/>
      <c r="M510" s="102"/>
      <c r="O510" s="105"/>
      <c r="P510" s="105"/>
    </row>
    <row r="511" spans="12:16" x14ac:dyDescent="0.25">
      <c r="L511" s="102"/>
      <c r="M511" s="102"/>
      <c r="O511" s="105"/>
      <c r="P511" s="105"/>
    </row>
    <row r="512" spans="12:16" x14ac:dyDescent="0.25">
      <c r="L512" s="102"/>
      <c r="M512" s="102"/>
      <c r="O512" s="105"/>
      <c r="P512" s="105"/>
    </row>
    <row r="513" spans="12:16" x14ac:dyDescent="0.25">
      <c r="L513" s="102"/>
      <c r="M513" s="102"/>
      <c r="O513" s="105"/>
      <c r="P513" s="105"/>
    </row>
    <row r="514" spans="12:16" x14ac:dyDescent="0.25">
      <c r="L514" s="102"/>
      <c r="M514" s="102"/>
      <c r="O514" s="105"/>
      <c r="P514" s="105"/>
    </row>
    <row r="515" spans="12:16" x14ac:dyDescent="0.25">
      <c r="L515" s="102"/>
      <c r="M515" s="102"/>
      <c r="O515" s="105"/>
      <c r="P515" s="105"/>
    </row>
    <row r="516" spans="12:16" x14ac:dyDescent="0.25">
      <c r="L516" s="102"/>
      <c r="M516" s="102"/>
      <c r="O516" s="105"/>
      <c r="P516" s="105"/>
    </row>
    <row r="517" spans="12:16" x14ac:dyDescent="0.25">
      <c r="L517" s="102"/>
      <c r="M517" s="102"/>
      <c r="O517" s="105"/>
      <c r="P517" s="105"/>
    </row>
    <row r="518" spans="12:16" x14ac:dyDescent="0.25">
      <c r="L518" s="102"/>
      <c r="M518" s="102"/>
      <c r="O518" s="105"/>
      <c r="P518" s="105"/>
    </row>
    <row r="519" spans="12:16" x14ac:dyDescent="0.25">
      <c r="L519" s="102"/>
      <c r="M519" s="102"/>
      <c r="O519" s="105"/>
      <c r="P519" s="105"/>
    </row>
    <row r="520" spans="12:16" x14ac:dyDescent="0.25">
      <c r="L520" s="102"/>
      <c r="M520" s="102"/>
      <c r="O520" s="105"/>
      <c r="P520" s="105"/>
    </row>
    <row r="521" spans="12:16" x14ac:dyDescent="0.25">
      <c r="L521" s="102"/>
      <c r="M521" s="102"/>
      <c r="O521" s="105"/>
      <c r="P521" s="105"/>
    </row>
    <row r="522" spans="12:16" x14ac:dyDescent="0.25">
      <c r="L522" s="102"/>
      <c r="M522" s="102"/>
      <c r="O522" s="105"/>
      <c r="P522" s="105"/>
    </row>
    <row r="523" spans="12:16" x14ac:dyDescent="0.25">
      <c r="L523" s="102"/>
      <c r="M523" s="102"/>
      <c r="O523" s="105"/>
      <c r="P523" s="105"/>
    </row>
    <row r="524" spans="12:16" x14ac:dyDescent="0.25">
      <c r="L524" s="102"/>
      <c r="M524" s="102"/>
      <c r="O524" s="105"/>
      <c r="P524" s="105"/>
    </row>
    <row r="525" spans="12:16" x14ac:dyDescent="0.25">
      <c r="L525" s="102"/>
      <c r="M525" s="102"/>
      <c r="O525" s="105"/>
      <c r="P525" s="105"/>
    </row>
    <row r="526" spans="12:16" x14ac:dyDescent="0.25">
      <c r="L526" s="102"/>
      <c r="M526" s="102"/>
      <c r="O526" s="105"/>
      <c r="P526" s="105"/>
    </row>
    <row r="527" spans="12:16" x14ac:dyDescent="0.25">
      <c r="L527" s="102"/>
      <c r="M527" s="102"/>
      <c r="O527" s="105"/>
      <c r="P527" s="105"/>
    </row>
    <row r="528" spans="12:16" x14ac:dyDescent="0.25">
      <c r="L528" s="102"/>
      <c r="M528" s="102"/>
      <c r="O528" s="105"/>
      <c r="P528" s="105"/>
    </row>
    <row r="529" spans="12:16" x14ac:dyDescent="0.25">
      <c r="L529" s="102"/>
      <c r="M529" s="102"/>
      <c r="O529" s="105"/>
      <c r="P529" s="105"/>
    </row>
    <row r="530" spans="12:16" x14ac:dyDescent="0.25">
      <c r="L530" s="102"/>
      <c r="M530" s="102"/>
      <c r="O530" s="105"/>
      <c r="P530" s="105"/>
    </row>
    <row r="531" spans="12:16" x14ac:dyDescent="0.25">
      <c r="L531" s="102"/>
      <c r="M531" s="102"/>
      <c r="O531" s="105"/>
      <c r="P531" s="105"/>
    </row>
    <row r="532" spans="12:16" x14ac:dyDescent="0.25">
      <c r="L532" s="102"/>
      <c r="M532" s="102"/>
      <c r="O532" s="105"/>
      <c r="P532" s="105"/>
    </row>
    <row r="533" spans="12:16" x14ac:dyDescent="0.25">
      <c r="L533" s="102"/>
      <c r="M533" s="102"/>
      <c r="O533" s="105"/>
      <c r="P533" s="105"/>
    </row>
    <row r="534" spans="12:16" x14ac:dyDescent="0.25">
      <c r="L534" s="102"/>
      <c r="M534" s="102"/>
      <c r="O534" s="105"/>
      <c r="P534" s="105"/>
    </row>
    <row r="535" spans="12:16" x14ac:dyDescent="0.25">
      <c r="L535" s="102"/>
      <c r="M535" s="102"/>
      <c r="O535" s="105"/>
      <c r="P535" s="105"/>
    </row>
    <row r="536" spans="12:16" x14ac:dyDescent="0.25">
      <c r="L536" s="102"/>
      <c r="M536" s="102"/>
      <c r="O536" s="105"/>
      <c r="P536" s="105"/>
    </row>
    <row r="537" spans="12:16" x14ac:dyDescent="0.25">
      <c r="L537" s="102"/>
      <c r="M537" s="102"/>
      <c r="O537" s="105"/>
      <c r="P537" s="105"/>
    </row>
    <row r="538" spans="12:16" x14ac:dyDescent="0.25">
      <c r="L538" s="102"/>
      <c r="M538" s="102"/>
      <c r="O538" s="105"/>
      <c r="P538" s="105"/>
    </row>
    <row r="539" spans="12:16" x14ac:dyDescent="0.25">
      <c r="L539" s="102"/>
      <c r="M539" s="102"/>
      <c r="O539" s="105"/>
      <c r="P539" s="105"/>
    </row>
    <row r="540" spans="12:16" x14ac:dyDescent="0.25">
      <c r="L540" s="102"/>
      <c r="M540" s="102"/>
      <c r="O540" s="105"/>
      <c r="P540" s="105"/>
    </row>
    <row r="541" spans="12:16" x14ac:dyDescent="0.25">
      <c r="L541" s="102"/>
      <c r="M541" s="102"/>
      <c r="O541" s="105"/>
      <c r="P541" s="105"/>
    </row>
    <row r="542" spans="12:16" x14ac:dyDescent="0.25">
      <c r="L542" s="102"/>
      <c r="M542" s="102"/>
      <c r="O542" s="105"/>
      <c r="P542" s="105"/>
    </row>
    <row r="543" spans="12:16" x14ac:dyDescent="0.25">
      <c r="L543" s="102"/>
      <c r="M543" s="102"/>
      <c r="O543" s="105"/>
      <c r="P543" s="105"/>
    </row>
    <row r="544" spans="12:16" x14ac:dyDescent="0.25">
      <c r="L544" s="102"/>
      <c r="M544" s="102"/>
      <c r="O544" s="105"/>
      <c r="P544" s="105"/>
    </row>
    <row r="545" spans="12:16" x14ac:dyDescent="0.25">
      <c r="L545" s="102"/>
      <c r="M545" s="102"/>
      <c r="O545" s="105"/>
      <c r="P545" s="105"/>
    </row>
    <row r="546" spans="12:16" x14ac:dyDescent="0.25">
      <c r="L546" s="102"/>
      <c r="M546" s="102"/>
      <c r="O546" s="105"/>
      <c r="P546" s="105"/>
    </row>
    <row r="547" spans="12:16" x14ac:dyDescent="0.25">
      <c r="L547" s="102"/>
      <c r="M547" s="102"/>
      <c r="O547" s="105"/>
      <c r="P547" s="105"/>
    </row>
    <row r="548" spans="12:16" x14ac:dyDescent="0.25">
      <c r="L548" s="102"/>
      <c r="M548" s="102"/>
      <c r="O548" s="105"/>
      <c r="P548" s="105"/>
    </row>
    <row r="549" spans="12:16" x14ac:dyDescent="0.25">
      <c r="L549" s="102"/>
      <c r="M549" s="102"/>
      <c r="O549" s="105"/>
      <c r="P549" s="105"/>
    </row>
    <row r="550" spans="12:16" x14ac:dyDescent="0.25">
      <c r="L550" s="102"/>
      <c r="M550" s="102"/>
      <c r="O550" s="105"/>
      <c r="P550" s="105"/>
    </row>
    <row r="551" spans="12:16" x14ac:dyDescent="0.25">
      <c r="L551" s="102"/>
      <c r="M551" s="102"/>
      <c r="O551" s="105"/>
      <c r="P551" s="105"/>
    </row>
    <row r="552" spans="12:16" x14ac:dyDescent="0.25">
      <c r="L552" s="102"/>
      <c r="M552" s="102"/>
      <c r="O552" s="105"/>
      <c r="P552" s="105"/>
    </row>
    <row r="553" spans="12:16" x14ac:dyDescent="0.25">
      <c r="L553" s="102"/>
      <c r="M553" s="102"/>
      <c r="O553" s="105"/>
      <c r="P553" s="105"/>
    </row>
    <row r="554" spans="12:16" x14ac:dyDescent="0.25">
      <c r="L554" s="102"/>
      <c r="M554" s="102"/>
      <c r="O554" s="105"/>
      <c r="P554" s="105"/>
    </row>
    <row r="555" spans="12:16" x14ac:dyDescent="0.25">
      <c r="L555" s="102"/>
      <c r="M555" s="102"/>
      <c r="O555" s="105"/>
      <c r="P555" s="105"/>
    </row>
    <row r="556" spans="12:16" x14ac:dyDescent="0.25">
      <c r="L556" s="102"/>
      <c r="M556" s="102"/>
      <c r="O556" s="105"/>
      <c r="P556" s="105"/>
    </row>
    <row r="557" spans="12:16" x14ac:dyDescent="0.25">
      <c r="L557" s="102"/>
      <c r="M557" s="102"/>
      <c r="O557" s="105"/>
      <c r="P557" s="105"/>
    </row>
    <row r="558" spans="12:16" x14ac:dyDescent="0.25">
      <c r="L558" s="102"/>
      <c r="M558" s="102"/>
      <c r="O558" s="105"/>
      <c r="P558" s="105"/>
    </row>
    <row r="559" spans="12:16" x14ac:dyDescent="0.25">
      <c r="L559" s="102"/>
      <c r="M559" s="102"/>
      <c r="O559" s="105"/>
      <c r="P559" s="105"/>
    </row>
    <row r="560" spans="12:16" x14ac:dyDescent="0.25">
      <c r="L560" s="102"/>
      <c r="M560" s="102"/>
      <c r="O560" s="105"/>
      <c r="P560" s="105"/>
    </row>
    <row r="561" spans="12:16" x14ac:dyDescent="0.25">
      <c r="L561" s="102"/>
      <c r="M561" s="102"/>
      <c r="O561" s="105"/>
      <c r="P561" s="105"/>
    </row>
    <row r="562" spans="12:16" x14ac:dyDescent="0.25">
      <c r="L562" s="102"/>
      <c r="M562" s="102"/>
      <c r="O562" s="105"/>
      <c r="P562" s="105"/>
    </row>
    <row r="563" spans="12:16" x14ac:dyDescent="0.25">
      <c r="L563" s="102"/>
      <c r="M563" s="102"/>
      <c r="O563" s="105"/>
      <c r="P563" s="105"/>
    </row>
    <row r="564" spans="12:16" x14ac:dyDescent="0.25">
      <c r="L564" s="102"/>
      <c r="M564" s="102"/>
      <c r="O564" s="105"/>
      <c r="P564" s="105"/>
    </row>
    <row r="565" spans="12:16" x14ac:dyDescent="0.25">
      <c r="L565" s="102"/>
      <c r="M565" s="102"/>
      <c r="O565" s="105"/>
      <c r="P565" s="105"/>
    </row>
    <row r="566" spans="12:16" x14ac:dyDescent="0.25">
      <c r="L566" s="102"/>
      <c r="M566" s="102"/>
      <c r="O566" s="105"/>
      <c r="P566" s="105"/>
    </row>
    <row r="567" spans="12:16" x14ac:dyDescent="0.25">
      <c r="L567" s="102"/>
      <c r="M567" s="102"/>
      <c r="O567" s="105"/>
      <c r="P567" s="105"/>
    </row>
    <row r="568" spans="12:16" x14ac:dyDescent="0.25">
      <c r="L568" s="102"/>
      <c r="M568" s="102"/>
      <c r="O568" s="105"/>
      <c r="P568" s="105"/>
    </row>
    <row r="569" spans="12:16" x14ac:dyDescent="0.25">
      <c r="L569" s="102"/>
      <c r="M569" s="102"/>
      <c r="O569" s="105"/>
      <c r="P569" s="105"/>
    </row>
    <row r="570" spans="12:16" x14ac:dyDescent="0.25">
      <c r="L570" s="102"/>
      <c r="M570" s="102"/>
      <c r="O570" s="105"/>
      <c r="P570" s="105"/>
    </row>
    <row r="571" spans="12:16" x14ac:dyDescent="0.25">
      <c r="L571" s="102"/>
      <c r="M571" s="102"/>
      <c r="O571" s="105"/>
      <c r="P571" s="105"/>
    </row>
    <row r="572" spans="12:16" x14ac:dyDescent="0.25">
      <c r="L572" s="102"/>
      <c r="M572" s="102"/>
      <c r="O572" s="105"/>
      <c r="P572" s="105"/>
    </row>
  </sheetData>
  <sheetProtection algorithmName="SHA-512" hashValue="tQY4N3TgfII6qbkDz3pC0lcL6ALp2luFN/cREOOZvyd0uCtHT2NfUejTvuSYphElULimXfnhwf6DzQZCBhpicQ==" saltValue="tj04qgSrn8hQDmzhRCydCw==" spinCount="100000" sheet="1" objects="1" scenarios="1"/>
  <dataConsolidate/>
  <mergeCells count="12">
    <mergeCell ref="L1:M2"/>
    <mergeCell ref="L3:L4"/>
    <mergeCell ref="M3:M4"/>
    <mergeCell ref="O1:P2"/>
    <mergeCell ref="O3:O4"/>
    <mergeCell ref="P3:P4"/>
    <mergeCell ref="F3:H3"/>
    <mergeCell ref="F4:H4"/>
    <mergeCell ref="F5:H5"/>
    <mergeCell ref="B4:C4"/>
    <mergeCell ref="B6:C6"/>
    <mergeCell ref="E4:E5"/>
  </mergeCells>
  <conditionalFormatting sqref="B21:C21">
    <cfRule type="expression" dxfId="14" priority="49">
      <formula>IF($C$21&gt;EDATE($C$19,96),1,0)</formula>
    </cfRule>
  </conditionalFormatting>
  <conditionalFormatting sqref="F4:I4">
    <cfRule type="expression" dxfId="13" priority="45">
      <formula>IF($I$4=0,1,0)</formula>
    </cfRule>
  </conditionalFormatting>
  <conditionalFormatting sqref="B22:C22">
    <cfRule type="expression" dxfId="12" priority="310">
      <formula>IF(AND(tenylegeskamat&gt;=$D$18,tenylegeskamat&lt;=$D$20),0,1)</formula>
    </cfRule>
  </conditionalFormatting>
  <conditionalFormatting sqref="B17:C17">
    <cfRule type="expression" dxfId="11" priority="311">
      <formula>IF(IF($C$9="HUF",$C$17/arfolyam,$C$17)&gt;$D$16,1,0)</formula>
    </cfRule>
  </conditionalFormatting>
  <conditionalFormatting sqref="B33:C34">
    <cfRule type="expression" dxfId="10" priority="12">
      <formula>IF(OR($C$31="Egyéb jogcímen megítélt támogatás",$C$31="nem kapcsolódik"),1,0)</formula>
    </cfRule>
  </conditionalFormatting>
  <conditionalFormatting sqref="B36:C40">
    <cfRule type="expression" dxfId="9" priority="11">
      <formula>IF(OR($C$31="GBER 14 jogcímen megítélt támogatás",$C$31="nem kapcsolódik"),1,0)</formula>
    </cfRule>
  </conditionalFormatting>
  <conditionalFormatting sqref="G20">
    <cfRule type="expression" dxfId="8" priority="313">
      <formula>IF((G$16&gt;G$20),1,0)</formula>
    </cfRule>
  </conditionalFormatting>
  <conditionalFormatting sqref="B40:C40">
    <cfRule type="expression" dxfId="7" priority="4">
      <formula>IF($C$31&lt;&gt;"Egyéb jogcímen megítélt támogatás",1,0)</formula>
    </cfRule>
  </conditionalFormatting>
  <conditionalFormatting sqref="B34:C34">
    <cfRule type="expression" dxfId="6" priority="3">
      <formula>IF(AND($C$31="GBER 14 és Egyéb jogcímen megítélt támogatás",$C$34=0),1,0)</formula>
    </cfRule>
  </conditionalFormatting>
  <conditionalFormatting sqref="B15:C15">
    <cfRule type="expression" dxfId="5" priority="314">
      <formula>IF($C$15&lt;$C$17,1,0)</formula>
    </cfRule>
  </conditionalFormatting>
  <conditionalFormatting sqref="O1:P2">
    <cfRule type="expression" dxfId="4" priority="315">
      <formula>IF(AND(COUNT(P7:P126)&gt;0,SUM(P7:P126)&lt;&gt;$C$17),1,0)</formula>
    </cfRule>
  </conditionalFormatting>
  <conditionalFormatting sqref="L1:M2">
    <cfRule type="expression" dxfId="3" priority="316">
      <formula>IF(AND(COUNT(M7:M126)&gt;0,SUM(M7:M126)&lt;&gt;$C$17),1,0)</formula>
    </cfRule>
  </conditionalFormatting>
  <conditionalFormatting sqref="O1:P1048576">
    <cfRule type="expression" dxfId="2" priority="317">
      <formula>$C$23="Egyenlő tőke"</formula>
    </cfRule>
  </conditionalFormatting>
  <conditionalFormatting sqref="B16:C16">
    <cfRule type="expression" dxfId="1" priority="1">
      <formula>IF(OR($C$13="elsődleges agrár",$C$14="Budapest"),1,0)</formula>
    </cfRule>
    <cfRule type="expression" dxfId="0" priority="2">
      <formula>IF(AND($C$16="Nem",OR($C$31="GBER 14 és Egyéb jogcímen megítélt támogatás",$C$31="GBER 14 jogcímen megítélt támogatás")),1,0)</formula>
    </cfRule>
  </conditionalFormatting>
  <dataValidations count="9">
    <dataValidation type="list" allowBlank="1" showInputMessage="1" showErrorMessage="1" sqref="C23" xr:uid="{00000000-0002-0000-0100-000000000000}">
      <formula1>"Egyenlő tőke,Egyedi"</formula1>
    </dataValidation>
    <dataValidation type="list" allowBlank="1" showInputMessage="1" showErrorMessage="1" sqref="C24" xr:uid="{00000000-0002-0000-0100-000001000000}">
      <formula1>Törlesztésgyakoriság</formula1>
    </dataValidation>
    <dataValidation showInputMessage="1" showErrorMessage="1" sqref="C22" xr:uid="{00000000-0002-0000-0100-000002000000}"/>
    <dataValidation type="list" allowBlank="1" showInputMessage="1" showErrorMessage="1" sqref="C14" xr:uid="{00000000-0002-0000-0100-000004000000}">
      <formula1>Helyszín</formula1>
    </dataValidation>
    <dataValidation type="list" allowBlank="1" showInputMessage="1" showErrorMessage="1" sqref="C9" xr:uid="{00000000-0002-0000-0100-000005000000}">
      <formula1>"HUF,EUR"</formula1>
    </dataValidation>
    <dataValidation type="list" allowBlank="1" showInputMessage="1" showErrorMessage="1" sqref="C12" xr:uid="{00000000-0002-0000-0100-00000E000000}">
      <formula1>"Mikró/Kis,Közepes,Nagy"</formula1>
    </dataValidation>
    <dataValidation type="list" allowBlank="1" showInputMessage="1" showErrorMessage="1" sqref="C11" xr:uid="{00000000-0002-0000-0100-000010000000}">
      <mc:AlternateContent xmlns:x12ac="http://schemas.microsoft.com/office/spreadsheetml/2011/1/ac" xmlns:mc="http://schemas.openxmlformats.org/markup-compatibility/2006">
        <mc:Choice Requires="x12ac">
          <x12ac:list>"Zöld beruházási hitel ""A""","Zöld beruházási hitel ""B"""</x12ac:list>
        </mc:Choice>
        <mc:Fallback>
          <formula1>"Zöld beruházási hitel ""A"",Zöld beruházási hitel ""B"""</formula1>
        </mc:Fallback>
      </mc:AlternateContent>
    </dataValidation>
    <dataValidation type="list" allowBlank="1" showInputMessage="1" showErrorMessage="1" sqref="C13" xr:uid="{7BC02487-63AF-4473-A615-352B5B35FE3F}">
      <formula1>"elsődleges agrár,egyéb ágazat"</formula1>
    </dataValidation>
    <dataValidation type="list" allowBlank="1" showInputMessage="1" showErrorMessage="1" sqref="C16" xr:uid="{08214056-8AF1-4DC0-B711-80102875E5EE}">
      <formula1>"Igen,Nem"</formula1>
    </dataValidation>
  </dataValidations>
  <hyperlinks>
    <hyperlink ref="B14" r:id="rId1" xr:uid="{F17E875D-4BC2-43FB-91D2-74A3BB407753}"/>
  </hyperlink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18E3B89-74FA-46D5-AB9C-1B338FE6C996}">
          <x14:formula1>
            <xm:f>Adatok!$A$2:$A$5</xm:f>
          </x14:formula1>
          <xm:sqref>C31</xm:sqref>
        </x14:dataValidation>
        <x14:dataValidation type="list" allowBlank="1" showInputMessage="1" showErrorMessage="1" xr:uid="{EAF4CCFF-F088-4F6E-B470-81711AA41EF9}">
          <x14:formula1>
            <xm:f>Adatok!$B$2:$B$4</xm:f>
          </x14:formula1>
          <xm:sqref>C37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W45"/>
  <sheetViews>
    <sheetView topLeftCell="A4" workbookViewId="0">
      <selection activeCell="K16" sqref="K16"/>
    </sheetView>
  </sheetViews>
  <sheetFormatPr defaultRowHeight="15" x14ac:dyDescent="0.25"/>
  <cols>
    <col min="1" max="1" width="19.7109375" bestFit="1" customWidth="1"/>
    <col min="3" max="3" width="11.28515625" customWidth="1"/>
    <col min="6" max="6" width="13.5703125" customWidth="1"/>
    <col min="9" max="11" width="9.140625" style="9"/>
    <col min="13" max="13" width="14.42578125" style="23" bestFit="1" customWidth="1"/>
    <col min="16" max="16" width="19.5703125" bestFit="1" customWidth="1"/>
  </cols>
  <sheetData>
    <row r="1" spans="1:23" x14ac:dyDescent="0.2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3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spans="1:23" x14ac:dyDescent="0.25">
      <c r="A2" s="96" t="s">
        <v>98</v>
      </c>
      <c r="B2" s="97" t="s">
        <v>100</v>
      </c>
      <c r="I2"/>
      <c r="J2"/>
      <c r="K2"/>
      <c r="N2" s="9"/>
      <c r="O2" s="9"/>
      <c r="P2" s="103" t="s">
        <v>89</v>
      </c>
      <c r="Q2" s="21"/>
      <c r="T2" s="9"/>
    </row>
    <row r="3" spans="1:23" x14ac:dyDescent="0.25">
      <c r="A3" s="96" t="s">
        <v>82</v>
      </c>
      <c r="B3" s="97" t="s">
        <v>84</v>
      </c>
      <c r="I3"/>
      <c r="J3"/>
      <c r="K3"/>
      <c r="N3" s="9"/>
      <c r="O3" s="9"/>
      <c r="P3" s="102" t="s">
        <v>0</v>
      </c>
      <c r="Q3" s="9"/>
      <c r="T3" s="9"/>
    </row>
    <row r="4" spans="1:23" x14ac:dyDescent="0.25">
      <c r="A4" s="96" t="s">
        <v>99</v>
      </c>
      <c r="B4" s="97" t="s">
        <v>85</v>
      </c>
      <c r="I4"/>
      <c r="J4"/>
      <c r="K4"/>
      <c r="N4" s="9"/>
      <c r="O4" s="9"/>
      <c r="P4" s="102" t="s">
        <v>90</v>
      </c>
      <c r="Q4" s="9"/>
      <c r="T4" s="9"/>
    </row>
    <row r="5" spans="1:23" ht="15.75" customHeight="1" x14ac:dyDescent="0.25">
      <c r="A5" s="96" t="s">
        <v>83</v>
      </c>
      <c r="I5"/>
      <c r="J5"/>
      <c r="K5"/>
      <c r="N5" s="9"/>
      <c r="O5" s="9"/>
      <c r="P5" s="102" t="s">
        <v>91</v>
      </c>
      <c r="Q5" s="9"/>
      <c r="T5" s="9"/>
    </row>
    <row r="6" spans="1:23" x14ac:dyDescent="0.25">
      <c r="I6"/>
      <c r="J6"/>
      <c r="K6"/>
      <c r="L6" s="78"/>
      <c r="M6"/>
      <c r="N6" s="9"/>
      <c r="O6" s="9"/>
      <c r="P6" s="9"/>
      <c r="Q6" s="9"/>
      <c r="T6" s="9"/>
    </row>
    <row r="7" spans="1:23" ht="15" customHeight="1" x14ac:dyDescent="0.25">
      <c r="I7"/>
      <c r="J7"/>
      <c r="K7"/>
      <c r="L7" s="78"/>
      <c r="M7"/>
      <c r="T7" s="9"/>
    </row>
    <row r="8" spans="1:23" x14ac:dyDescent="0.25">
      <c r="I8"/>
      <c r="J8"/>
      <c r="K8"/>
      <c r="M8" s="24"/>
      <c r="N8" s="9"/>
      <c r="O8" s="12"/>
      <c r="P8" s="11"/>
    </row>
    <row r="9" spans="1:23" ht="15" customHeight="1" x14ac:dyDescent="0.25">
      <c r="I9"/>
      <c r="J9"/>
      <c r="K9"/>
      <c r="M9" s="25"/>
      <c r="N9" s="9"/>
      <c r="O9" s="2"/>
      <c r="P9" s="9"/>
    </row>
    <row r="10" spans="1:23" x14ac:dyDescent="0.25">
      <c r="A10" s="132" t="s">
        <v>19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25"/>
      <c r="N10" s="9"/>
      <c r="O10" s="2"/>
      <c r="P10" s="2"/>
    </row>
    <row r="11" spans="1:23" x14ac:dyDescent="0.25">
      <c r="B11" s="22" t="s">
        <v>2</v>
      </c>
      <c r="D11" s="1" t="s">
        <v>35</v>
      </c>
      <c r="E11" s="1" t="s">
        <v>36</v>
      </c>
      <c r="F11" s="1"/>
      <c r="G11" s="1"/>
      <c r="H11" s="9"/>
      <c r="L11" s="9"/>
      <c r="M11" s="25"/>
      <c r="N11" s="9"/>
      <c r="O11" s="2"/>
      <c r="P11" s="2"/>
    </row>
    <row r="12" spans="1:23" x14ac:dyDescent="0.25">
      <c r="A12" s="22" t="s">
        <v>9</v>
      </c>
      <c r="B12" s="12">
        <v>0</v>
      </c>
      <c r="D12" s="34">
        <v>0.5</v>
      </c>
      <c r="E12" s="33">
        <v>37.5</v>
      </c>
      <c r="H12" s="9"/>
      <c r="L12" s="9"/>
      <c r="M12" s="25"/>
      <c r="N12" s="9"/>
      <c r="O12" s="2"/>
      <c r="P12" s="2"/>
    </row>
    <row r="13" spans="1:23" x14ac:dyDescent="0.25">
      <c r="A13" s="22" t="s">
        <v>7</v>
      </c>
      <c r="B13" s="12">
        <v>0.5</v>
      </c>
      <c r="D13" s="34">
        <v>0.35</v>
      </c>
      <c r="E13" s="33">
        <v>26.25</v>
      </c>
      <c r="H13" s="9" t="s">
        <v>64</v>
      </c>
      <c r="I13" s="66" t="s">
        <v>61</v>
      </c>
      <c r="J13" s="9" t="s">
        <v>62</v>
      </c>
      <c r="K13" s="9" t="s">
        <v>63</v>
      </c>
      <c r="L13" s="9"/>
      <c r="M13" s="25"/>
      <c r="N13" s="9"/>
      <c r="O13" s="2"/>
      <c r="P13" s="2"/>
    </row>
    <row r="14" spans="1:23" x14ac:dyDescent="0.25">
      <c r="A14" s="22" t="s">
        <v>6</v>
      </c>
      <c r="B14" s="12">
        <v>0.5</v>
      </c>
      <c r="D14" s="34">
        <v>0.3</v>
      </c>
      <c r="E14" s="33">
        <v>22.5</v>
      </c>
      <c r="I14" s="9" t="s">
        <v>56</v>
      </c>
      <c r="J14" s="65">
        <v>0.122</v>
      </c>
      <c r="K14" s="65">
        <v>2.5000000000000001E-2</v>
      </c>
      <c r="M14" s="25"/>
      <c r="N14" s="9"/>
      <c r="O14" s="2"/>
      <c r="P14" s="2"/>
    </row>
    <row r="15" spans="1:23" x14ac:dyDescent="0.25">
      <c r="A15" s="22" t="s">
        <v>5</v>
      </c>
      <c r="B15" s="12">
        <v>0.5</v>
      </c>
      <c r="D15" s="34">
        <v>0.25</v>
      </c>
      <c r="E15" s="33">
        <v>18.75</v>
      </c>
      <c r="I15" s="9" t="s">
        <v>70</v>
      </c>
      <c r="J15" s="65">
        <v>0.122</v>
      </c>
      <c r="K15" s="65">
        <v>2.5000000000000001E-2</v>
      </c>
      <c r="M15" s="25"/>
      <c r="N15" s="9"/>
      <c r="O15" s="2"/>
      <c r="P15" s="2"/>
    </row>
    <row r="16" spans="1:23" x14ac:dyDescent="0.25">
      <c r="A16" s="22" t="s">
        <v>4</v>
      </c>
      <c r="B16" s="12">
        <v>0.5</v>
      </c>
      <c r="D16" s="34">
        <v>0.2</v>
      </c>
      <c r="E16" s="33">
        <v>15</v>
      </c>
      <c r="I16" s="9" t="s">
        <v>71</v>
      </c>
      <c r="J16" s="65">
        <v>0.13200000000000001</v>
      </c>
      <c r="K16" s="65">
        <v>2.7E-2</v>
      </c>
      <c r="M16" s="25"/>
      <c r="N16" s="9"/>
      <c r="O16" s="2"/>
      <c r="P16" s="2"/>
    </row>
    <row r="17" spans="1:21" x14ac:dyDescent="0.25">
      <c r="A17" s="22" t="s">
        <v>3</v>
      </c>
      <c r="B17" s="12">
        <v>0.3</v>
      </c>
      <c r="D17" s="34">
        <v>0</v>
      </c>
      <c r="E17" s="33">
        <v>0</v>
      </c>
      <c r="H17" t="s">
        <v>65</v>
      </c>
      <c r="I17" s="66" t="s">
        <v>67</v>
      </c>
      <c r="J17" s="65"/>
      <c r="K17" s="65"/>
      <c r="M17" s="25"/>
      <c r="N17" s="9"/>
      <c r="O17" s="2"/>
      <c r="P17" s="2"/>
    </row>
    <row r="18" spans="1:21" x14ac:dyDescent="0.25">
      <c r="A18" s="22" t="s">
        <v>58</v>
      </c>
      <c r="B18" s="12">
        <v>0.5</v>
      </c>
      <c r="I18" s="9" t="s">
        <v>56</v>
      </c>
      <c r="J18" s="116">
        <v>1.1599999999999999E-2</v>
      </c>
      <c r="K18" s="116">
        <v>5.4999999999999997E-3</v>
      </c>
      <c r="M18" s="25"/>
      <c r="N18" s="9"/>
      <c r="O18" s="2"/>
      <c r="P18" s="2"/>
    </row>
    <row r="19" spans="1:21" x14ac:dyDescent="0.25">
      <c r="A19" s="22" t="s">
        <v>1</v>
      </c>
      <c r="B19" s="12">
        <v>0.3</v>
      </c>
      <c r="I19" s="9" t="s">
        <v>70</v>
      </c>
      <c r="J19" s="116">
        <v>1.1599999999999999E-2</v>
      </c>
      <c r="K19" s="116">
        <v>5.4999999999999997E-3</v>
      </c>
      <c r="M19" s="25"/>
      <c r="N19" s="9"/>
      <c r="O19" s="2"/>
      <c r="P19" s="2"/>
    </row>
    <row r="20" spans="1:21" x14ac:dyDescent="0.25">
      <c r="A20" s="22" t="s">
        <v>8</v>
      </c>
      <c r="B20" s="12">
        <v>0</v>
      </c>
      <c r="I20" s="9" t="s">
        <v>71</v>
      </c>
      <c r="J20" s="116">
        <v>2.06E-2</v>
      </c>
      <c r="K20" s="116">
        <v>1.4500000000000001E-2</v>
      </c>
      <c r="M20" s="25"/>
      <c r="N20" s="9"/>
      <c r="O20" s="2"/>
      <c r="P20" s="2"/>
    </row>
    <row r="21" spans="1:21" x14ac:dyDescent="0.25">
      <c r="I21" s="66" t="s">
        <v>66</v>
      </c>
      <c r="J21" s="65"/>
      <c r="K21" s="65"/>
      <c r="M21" s="25"/>
      <c r="N21" s="9"/>
      <c r="O21" s="2"/>
      <c r="P21" s="2"/>
      <c r="U21" s="9"/>
    </row>
    <row r="22" spans="1:21" x14ac:dyDescent="0.25">
      <c r="I22" s="9" t="s">
        <v>56</v>
      </c>
      <c r="J22" s="65">
        <v>0.122</v>
      </c>
      <c r="K22" s="65">
        <v>2.5000000000000001E-2</v>
      </c>
      <c r="M22" s="25"/>
      <c r="N22" s="2"/>
      <c r="O22" s="9"/>
      <c r="P22" s="2"/>
      <c r="U22" s="9"/>
    </row>
    <row r="23" spans="1:21" x14ac:dyDescent="0.25">
      <c r="I23" s="9" t="s">
        <v>70</v>
      </c>
      <c r="J23" s="65">
        <v>0.122</v>
      </c>
      <c r="K23" s="65">
        <v>2.5000000000000001E-2</v>
      </c>
      <c r="M23" s="25"/>
      <c r="N23" s="2"/>
      <c r="O23" s="9"/>
      <c r="P23" s="2"/>
      <c r="U23" s="9"/>
    </row>
    <row r="24" spans="1:21" x14ac:dyDescent="0.25">
      <c r="I24" s="9" t="s">
        <v>71</v>
      </c>
      <c r="J24" s="65">
        <v>0.13200000000000001</v>
      </c>
      <c r="K24" s="65">
        <v>2.7E-2</v>
      </c>
      <c r="M24" s="25"/>
      <c r="N24" s="2"/>
      <c r="O24" s="9"/>
      <c r="P24" s="2"/>
      <c r="U24" s="9"/>
    </row>
    <row r="25" spans="1:21" x14ac:dyDescent="0.25">
      <c r="I25" s="66" t="s">
        <v>69</v>
      </c>
      <c r="J25" s="65"/>
      <c r="K25" s="65"/>
      <c r="M25" s="25"/>
      <c r="N25" s="2"/>
      <c r="O25" s="9"/>
      <c r="P25" s="2"/>
    </row>
    <row r="26" spans="1:21" x14ac:dyDescent="0.25">
      <c r="I26" s="9" t="s">
        <v>56</v>
      </c>
      <c r="J26" s="116">
        <v>2.8000000000000001E-2</v>
      </c>
      <c r="K26" s="116">
        <v>2.1899999999999999E-2</v>
      </c>
      <c r="M26" s="25"/>
      <c r="N26" s="2"/>
      <c r="O26" s="9"/>
      <c r="P26" s="2"/>
    </row>
    <row r="27" spans="1:21" x14ac:dyDescent="0.25">
      <c r="I27" s="9" t="s">
        <v>70</v>
      </c>
      <c r="J27" s="116">
        <v>2.8000000000000001E-2</v>
      </c>
      <c r="K27" s="116">
        <v>2.1899999999999999E-2</v>
      </c>
      <c r="M27" s="25"/>
      <c r="N27" s="2"/>
      <c r="O27" s="9"/>
      <c r="P27" s="2"/>
    </row>
    <row r="28" spans="1:21" x14ac:dyDescent="0.25">
      <c r="I28" s="9" t="s">
        <v>71</v>
      </c>
      <c r="J28" s="116">
        <v>3.7999999999999999E-2</v>
      </c>
      <c r="K28" s="116">
        <v>3.1899999999999998E-2</v>
      </c>
      <c r="M28" s="25"/>
      <c r="N28" s="2"/>
      <c r="O28" s="9"/>
      <c r="P28" s="2"/>
    </row>
    <row r="29" spans="1:21" x14ac:dyDescent="0.25">
      <c r="I29" s="66" t="s">
        <v>68</v>
      </c>
      <c r="J29" s="65"/>
      <c r="K29" s="65"/>
      <c r="M29" s="25"/>
      <c r="N29" s="2"/>
      <c r="O29" s="9"/>
      <c r="P29" s="2"/>
    </row>
    <row r="30" spans="1:21" x14ac:dyDescent="0.25">
      <c r="I30" s="9" t="s">
        <v>56</v>
      </c>
      <c r="J30" s="65">
        <v>0.122</v>
      </c>
      <c r="K30" s="65">
        <v>3.4000000000000002E-2</v>
      </c>
      <c r="M30" s="25"/>
      <c r="N30" s="2"/>
      <c r="O30" s="9"/>
      <c r="P30" s="2"/>
    </row>
    <row r="31" spans="1:21" x14ac:dyDescent="0.25">
      <c r="I31" s="9" t="s">
        <v>70</v>
      </c>
      <c r="J31" s="65">
        <v>0.122</v>
      </c>
      <c r="K31" s="65">
        <v>3.4000000000000002E-2</v>
      </c>
      <c r="M31" s="25"/>
      <c r="N31" s="13"/>
      <c r="O31" s="9"/>
      <c r="P31" s="2"/>
    </row>
    <row r="32" spans="1:21" x14ac:dyDescent="0.25">
      <c r="I32" s="9" t="s">
        <v>71</v>
      </c>
      <c r="J32" s="65">
        <v>0.13200000000000001</v>
      </c>
      <c r="K32" s="65">
        <v>4.3999999999999997E-2</v>
      </c>
      <c r="M32" s="25"/>
      <c r="N32" s="13"/>
      <c r="O32" s="9"/>
      <c r="P32" s="2"/>
    </row>
    <row r="33" spans="13:16" x14ac:dyDescent="0.25">
      <c r="M33" s="25"/>
      <c r="N33" s="13"/>
      <c r="O33" s="9"/>
      <c r="P33" s="2"/>
    </row>
    <row r="34" spans="13:16" x14ac:dyDescent="0.25">
      <c r="M34" s="25"/>
      <c r="N34" s="13"/>
      <c r="O34" s="9"/>
      <c r="P34" s="2"/>
    </row>
    <row r="35" spans="13:16" x14ac:dyDescent="0.25">
      <c r="M35" s="25"/>
      <c r="N35" s="13"/>
      <c r="O35" s="9"/>
      <c r="P35" s="2"/>
    </row>
    <row r="36" spans="13:16" x14ac:dyDescent="0.25">
      <c r="M36" s="25"/>
      <c r="N36" s="13"/>
      <c r="O36" s="9"/>
      <c r="P36" s="2"/>
    </row>
    <row r="37" spans="13:16" x14ac:dyDescent="0.25">
      <c r="M37" s="25"/>
      <c r="N37" s="13"/>
      <c r="O37" s="9"/>
      <c r="P37" s="2"/>
    </row>
    <row r="38" spans="13:16" x14ac:dyDescent="0.25">
      <c r="M38" s="25"/>
      <c r="N38" s="13"/>
      <c r="O38" s="9"/>
      <c r="P38" s="2"/>
    </row>
    <row r="39" spans="13:16" x14ac:dyDescent="0.25">
      <c r="M39" s="25"/>
      <c r="N39" s="13"/>
      <c r="O39" s="9"/>
      <c r="P39" s="2"/>
    </row>
    <row r="40" spans="13:16" x14ac:dyDescent="0.25">
      <c r="M40" s="25"/>
      <c r="N40" s="13"/>
      <c r="O40" s="9"/>
      <c r="P40" s="2"/>
    </row>
    <row r="41" spans="13:16" x14ac:dyDescent="0.25">
      <c r="M41" s="25"/>
      <c r="N41" s="13"/>
      <c r="O41" s="9"/>
      <c r="P41" s="2"/>
    </row>
    <row r="42" spans="13:16" x14ac:dyDescent="0.25">
      <c r="M42" s="25"/>
      <c r="N42" s="13"/>
      <c r="O42" s="9"/>
      <c r="P42" s="2"/>
    </row>
    <row r="43" spans="13:16" x14ac:dyDescent="0.25">
      <c r="M43" s="25"/>
      <c r="N43" s="13"/>
      <c r="O43" s="9"/>
      <c r="P43" s="2"/>
    </row>
    <row r="44" spans="13:16" x14ac:dyDescent="0.25">
      <c r="M44" s="25"/>
      <c r="N44" s="13"/>
      <c r="O44" s="9"/>
      <c r="P44" s="2"/>
    </row>
    <row r="45" spans="13:16" x14ac:dyDescent="0.25">
      <c r="M45" s="25"/>
      <c r="N45" s="13"/>
      <c r="O45" s="9"/>
      <c r="P45" s="2"/>
    </row>
  </sheetData>
  <mergeCells count="3">
    <mergeCell ref="A10:L10"/>
    <mergeCell ref="M1:W1"/>
    <mergeCell ref="A1:L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L25"/>
  <sheetViews>
    <sheetView workbookViewId="0">
      <selection activeCell="C16" sqref="C16"/>
    </sheetView>
  </sheetViews>
  <sheetFormatPr defaultRowHeight="15" x14ac:dyDescent="0.25"/>
  <cols>
    <col min="1" max="1" width="25.28515625" customWidth="1"/>
    <col min="2" max="2" width="17.28515625" customWidth="1"/>
    <col min="3" max="3" width="14.42578125" customWidth="1"/>
    <col min="4" max="4" width="16.140625" customWidth="1"/>
    <col min="5" max="5" width="16.140625" style="9" customWidth="1"/>
    <col min="6" max="6" width="18" customWidth="1"/>
    <col min="8" max="8" width="10.5703125" bestFit="1" customWidth="1"/>
  </cols>
  <sheetData>
    <row r="1" spans="1:12" x14ac:dyDescent="0.25">
      <c r="A1" s="132" t="s">
        <v>20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2" x14ac:dyDescent="0.25">
      <c r="D2" s="9" t="s">
        <v>57</v>
      </c>
      <c r="E2" t="s">
        <v>59</v>
      </c>
    </row>
    <row r="3" spans="1:12" x14ac:dyDescent="0.25">
      <c r="A3" s="136" t="s">
        <v>21</v>
      </c>
      <c r="B3" s="136"/>
      <c r="D3" s="9" t="str">
        <f>Tamogatastartalom!C12</f>
        <v>Mikró/Kis</v>
      </c>
      <c r="E3" t="str">
        <f>Tamogatastartalom!C14</f>
        <v>Észak-Magyarország</v>
      </c>
      <c r="F3" s="3"/>
    </row>
    <row r="4" spans="1:12" x14ac:dyDescent="0.25">
      <c r="A4">
        <f>PRODUCT(C4:W4)</f>
        <v>0</v>
      </c>
      <c r="B4" s="93" t="s">
        <v>79</v>
      </c>
      <c r="D4" s="92"/>
      <c r="E4" s="94"/>
    </row>
    <row r="5" spans="1:12" x14ac:dyDescent="0.25">
      <c r="A5" s="90">
        <f t="shared" ref="A5:A6" si="0">PRODUCT(C5:W5)</f>
        <v>1</v>
      </c>
      <c r="B5" s="93" t="s">
        <v>80</v>
      </c>
      <c r="D5" s="92"/>
      <c r="E5">
        <f>IF(E3="Budapest",0,1)</f>
        <v>1</v>
      </c>
      <c r="H5" s="9"/>
    </row>
    <row r="6" spans="1:12" x14ac:dyDescent="0.25">
      <c r="A6" s="90">
        <f t="shared" si="0"/>
        <v>1</v>
      </c>
      <c r="B6" s="93" t="s">
        <v>81</v>
      </c>
      <c r="D6" s="91">
        <f>IF(D3="Nagy",0,1)</f>
        <v>1</v>
      </c>
      <c r="E6" s="94"/>
    </row>
    <row r="7" spans="1:12" x14ac:dyDescent="0.25">
      <c r="A7" s="132" t="s">
        <v>15</v>
      </c>
      <c r="B7" s="132"/>
      <c r="C7" s="132"/>
      <c r="D7" s="132"/>
      <c r="E7" s="132"/>
      <c r="F7" s="132"/>
      <c r="G7" s="132"/>
      <c r="H7" s="132"/>
      <c r="I7" s="132"/>
      <c r="J7" s="132"/>
    </row>
    <row r="8" spans="1:12" x14ac:dyDescent="0.25">
      <c r="A8" s="137" t="s">
        <v>22</v>
      </c>
      <c r="B8" s="137"/>
      <c r="C8" s="137"/>
      <c r="D8" s="137"/>
      <c r="E8" s="137"/>
      <c r="F8" s="137"/>
      <c r="G8" s="137"/>
      <c r="H8" s="137"/>
      <c r="I8" s="137"/>
      <c r="J8" s="137"/>
    </row>
    <row r="9" spans="1:12" ht="15" customHeight="1" x14ac:dyDescent="0.25">
      <c r="A9" s="26" t="s">
        <v>23</v>
      </c>
      <c r="B9" s="57">
        <f>Tamogatastartalom!C15/IF(Tamogatastartalom!C9&lt;&gt;"EUR",arfolyam,1)</f>
        <v>2.5</v>
      </c>
      <c r="C9" s="27"/>
    </row>
    <row r="10" spans="1:12" x14ac:dyDescent="0.25">
      <c r="A10" s="28" t="s">
        <v>11</v>
      </c>
      <c r="B10" s="58">
        <f>IF((B9-C10)&gt;0,C10,B9)</f>
        <v>2.5</v>
      </c>
      <c r="C10" s="18">
        <v>50000000</v>
      </c>
      <c r="I10" s="33"/>
      <c r="L10" s="33"/>
    </row>
    <row r="11" spans="1:12" x14ac:dyDescent="0.25">
      <c r="A11" s="28" t="s">
        <v>12</v>
      </c>
      <c r="B11" s="59">
        <f>IF(B10&lt;C10,0,IF(B9-C11&lt;0,B9-C10,C10))</f>
        <v>0</v>
      </c>
      <c r="C11" s="18">
        <v>100000000</v>
      </c>
      <c r="I11" s="33"/>
      <c r="L11" s="33"/>
    </row>
    <row r="12" spans="1:12" s="9" customFormat="1" x14ac:dyDescent="0.25">
      <c r="A12" s="11" t="s">
        <v>13</v>
      </c>
      <c r="B12" t="s">
        <v>14</v>
      </c>
      <c r="C12" s="18"/>
      <c r="I12" s="33"/>
      <c r="L12" s="33"/>
    </row>
    <row r="13" spans="1:12" s="9" customFormat="1" x14ac:dyDescent="0.25">
      <c r="A13" s="11" t="s">
        <v>33</v>
      </c>
      <c r="B13" s="101">
        <f>IF(D3="Mikró/Kis",0.2,IF(D3="Közepes",0.1,0))</f>
        <v>0.2</v>
      </c>
      <c r="C13" s="101">
        <f>IF(D3="Mikró/Kis",0.2,IF(D3="Közepes",0.1,0))*IF(B9&lt;50*10^6,1,0)</f>
        <v>0.2</v>
      </c>
      <c r="I13" s="33"/>
      <c r="L13" s="33"/>
    </row>
    <row r="14" spans="1:12" s="9" customFormat="1" x14ac:dyDescent="0.25">
      <c r="A14" s="11" t="s">
        <v>31</v>
      </c>
      <c r="B14" s="9">
        <f>IF(B15&gt;0,1,0)</f>
        <v>1</v>
      </c>
      <c r="C14" s="18"/>
    </row>
    <row r="15" spans="1:12" s="9" customFormat="1" x14ac:dyDescent="0.25">
      <c r="A15" s="11" t="s">
        <v>32</v>
      </c>
      <c r="B15" s="42">
        <f>VLOOKUP(Tamogatastartalom!C14,Adatok!A12:B20,2,FALSE)</f>
        <v>0.5</v>
      </c>
      <c r="C15" s="42">
        <f>B15*(B10+0.5*(B11))/eurelszamolhato</f>
        <v>0.5</v>
      </c>
    </row>
    <row r="16" spans="1:12" ht="30" x14ac:dyDescent="0.25">
      <c r="A16" s="26" t="s">
        <v>25</v>
      </c>
      <c r="B16" s="42">
        <f>(B15+B13)*B14</f>
        <v>0.7</v>
      </c>
    </row>
    <row r="17" spans="1:10" s="9" customFormat="1" x14ac:dyDescent="0.25">
      <c r="A17" s="26" t="s">
        <v>34</v>
      </c>
      <c r="B17" s="18">
        <f>VLOOKUP(B15,Adatok!D12:E17,2,FALSE)*10^6</f>
        <v>37500000</v>
      </c>
    </row>
    <row r="18" spans="1:10" x14ac:dyDescent="0.25">
      <c r="A18" s="132" t="s">
        <v>28</v>
      </c>
      <c r="B18" s="132"/>
      <c r="C18" s="132"/>
      <c r="D18" s="132"/>
      <c r="E18" s="132"/>
      <c r="F18" s="132"/>
      <c r="G18" s="132"/>
      <c r="H18" s="132"/>
      <c r="I18" s="132"/>
      <c r="J18" s="132"/>
    </row>
    <row r="19" spans="1:10" x14ac:dyDescent="0.25">
      <c r="A19" t="s">
        <v>29</v>
      </c>
      <c r="B19">
        <f>IF(D3="Nagy",0,IF(D3="Mikró/Kis",0.2,0.1))</f>
        <v>0.2</v>
      </c>
    </row>
    <row r="20" spans="1:10" x14ac:dyDescent="0.25">
      <c r="A20" s="132" t="s">
        <v>26</v>
      </c>
      <c r="B20" s="132"/>
      <c r="C20" s="132"/>
      <c r="D20" s="132"/>
      <c r="E20" s="132"/>
      <c r="F20" s="132"/>
      <c r="G20" s="132"/>
      <c r="H20" s="132"/>
      <c r="I20" s="132"/>
      <c r="J20" s="132"/>
    </row>
    <row r="21" spans="1:10" x14ac:dyDescent="0.25">
      <c r="A21" t="s">
        <v>27</v>
      </c>
      <c r="B21" s="42">
        <f>IF(Tamogatastartalom!C9="EUR",Tamogatastartalom!C15*arfolyam,Tamogatastartalom!C15)</f>
        <v>1000</v>
      </c>
    </row>
    <row r="22" spans="1:10" x14ac:dyDescent="0.25">
      <c r="A22" s="132" t="s">
        <v>30</v>
      </c>
      <c r="B22" s="132"/>
      <c r="C22" s="132"/>
      <c r="D22" s="132"/>
      <c r="E22" s="132"/>
      <c r="F22" s="132"/>
      <c r="G22" s="132"/>
      <c r="H22" s="132"/>
      <c r="I22" s="132"/>
      <c r="J22" s="132"/>
    </row>
    <row r="23" spans="1:10" x14ac:dyDescent="0.25">
      <c r="A23" t="s">
        <v>24</v>
      </c>
      <c r="B23" s="4">
        <f>Tamogatastartalom!C17</f>
        <v>500</v>
      </c>
    </row>
    <row r="24" spans="1:10" x14ac:dyDescent="0.25">
      <c r="A24" s="26"/>
      <c r="B24" s="4"/>
    </row>
    <row r="25" spans="1:10" x14ac:dyDescent="0.25">
      <c r="A25" s="26"/>
    </row>
  </sheetData>
  <mergeCells count="7">
    <mergeCell ref="A20:J20"/>
    <mergeCell ref="A18:J18"/>
    <mergeCell ref="A22:J22"/>
    <mergeCell ref="A1:J1"/>
    <mergeCell ref="A3:B3"/>
    <mergeCell ref="A7:J7"/>
    <mergeCell ref="A8:J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6E1E21B8E66543B65C1321C15ABF86" ma:contentTypeVersion="" ma:contentTypeDescription="Create a new document." ma:contentTypeScope="" ma:versionID="cbbbf34fd3a34b3e71a17b0c0eca121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5a99eeca54ce25fca9ace5c28369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C0E99A-E886-4B70-972C-BBB11BA3E8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F17407-2811-44B9-9D58-6A207E7FCFE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27D3CAB-B930-4987-B034-B098C0078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24</vt:i4>
      </vt:variant>
    </vt:vector>
  </HeadingPairs>
  <TitlesOfParts>
    <vt:vector size="28" baseType="lpstr">
      <vt:lpstr>Elolap</vt:lpstr>
      <vt:lpstr>Tamogatastartalom</vt:lpstr>
      <vt:lpstr>Adatok</vt:lpstr>
      <vt:lpstr>Szamitasok</vt:lpstr>
      <vt:lpstr>arfolyam</vt:lpstr>
      <vt:lpstr>deminimiskizarok</vt:lpstr>
      <vt:lpstr>eurelszamolhato</vt:lpstr>
      <vt:lpstr>forintelszamolhato</vt:lpstr>
      <vt:lpstr>Helyszín</vt:lpstr>
      <vt:lpstr>Hitelek</vt:lpstr>
      <vt:lpstr>hitelpertamogatasarany</vt:lpstr>
      <vt:lpstr>Közép_Magyarország</vt:lpstr>
      <vt:lpstr>refkammax</vt:lpstr>
      <vt:lpstr>refkammin</vt:lpstr>
      <vt:lpstr>tenylegeskamat</vt:lpstr>
      <vt:lpstr>tenylegestt</vt:lpstr>
      <vt:lpstr>tizenheteskizarok</vt:lpstr>
      <vt:lpstr>tizennegyeskizarok</vt:lpstr>
      <vt:lpstr>torlesztes</vt:lpstr>
      <vt:lpstr>Törlesztés</vt:lpstr>
      <vt:lpstr>Törlesztés_lízing</vt:lpstr>
      <vt:lpstr>Törlesztésgyakoriság</vt:lpstr>
      <vt:lpstr>ttmax_alt</vt:lpstr>
      <vt:lpstr>ttmax_hal</vt:lpstr>
      <vt:lpstr>ttmax_mg</vt:lpstr>
      <vt:lpstr>ttmax14es</vt:lpstr>
      <vt:lpstr>ttmax17es</vt:lpstr>
      <vt:lpstr>vallmeret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Schamschula György</dc:creator>
  <cp:lastModifiedBy>Gyetvainé Horváth Mária</cp:lastModifiedBy>
  <dcterms:created xsi:type="dcterms:W3CDTF">2014-04-01T08:56:39Z</dcterms:created>
  <dcterms:modified xsi:type="dcterms:W3CDTF">2022-10-27T14:46:02Z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yelv">
    <vt:lpwstr>Magyar</vt:lpwstr>
  </property>
  <property fmtid="{D5CDD505-2E9C-101B-9397-08002B2CF9AE}" pid="3" name="ContentTypeId">
    <vt:lpwstr>0x010100C06E1E21B8E66543B65C1321C15ABF86</vt:lpwstr>
  </property>
</Properties>
</file>